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OliPFUEL\Results and softwatre\Global process paper\revised\Zenodo energy conversion management\"/>
    </mc:Choice>
  </mc:AlternateContent>
  <xr:revisionPtr revIDLastSave="0" documentId="13_ncr:1_{33ED2435-05FF-4CCC-BCBE-E66482F674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tal reducing sugar" sheetId="1" r:id="rId1"/>
    <sheet name="Summar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C32" i="1"/>
  <c r="J45" i="4" l="1"/>
  <c r="J43" i="4"/>
  <c r="J41" i="4"/>
  <c r="J39" i="4"/>
  <c r="J37" i="4"/>
  <c r="J35" i="4"/>
  <c r="J33" i="4"/>
  <c r="J31" i="4"/>
  <c r="J29" i="4"/>
  <c r="G45" i="4"/>
  <c r="G43" i="4"/>
  <c r="G41" i="4"/>
  <c r="G39" i="4"/>
  <c r="G37" i="4"/>
  <c r="G35" i="4"/>
  <c r="G33" i="4"/>
  <c r="G31" i="4"/>
  <c r="G29" i="4"/>
  <c r="J22" i="4"/>
  <c r="J20" i="4"/>
  <c r="J18" i="4"/>
  <c r="J16" i="4"/>
  <c r="J14" i="4"/>
  <c r="J12" i="4"/>
  <c r="J10" i="4"/>
  <c r="J8" i="4"/>
  <c r="J6" i="4"/>
  <c r="G22" i="4"/>
  <c r="G20" i="4"/>
  <c r="G18" i="4"/>
  <c r="G16" i="4"/>
  <c r="G14" i="4"/>
  <c r="G12" i="4"/>
  <c r="G10" i="4"/>
  <c r="G8" i="4"/>
  <c r="G6" i="4"/>
  <c r="I45" i="4" l="1"/>
  <c r="F45" i="4"/>
  <c r="D45" i="4"/>
  <c r="C45" i="4"/>
  <c r="I43" i="4"/>
  <c r="F43" i="4"/>
  <c r="D43" i="4"/>
  <c r="C43" i="4"/>
  <c r="I41" i="4"/>
  <c r="F41" i="4"/>
  <c r="D41" i="4"/>
  <c r="C41" i="4"/>
  <c r="I39" i="4"/>
  <c r="F39" i="4"/>
  <c r="D39" i="4"/>
  <c r="C39" i="4"/>
  <c r="I37" i="4"/>
  <c r="F37" i="4"/>
  <c r="D37" i="4"/>
  <c r="C37" i="4"/>
  <c r="I35" i="4"/>
  <c r="F35" i="4"/>
  <c r="D35" i="4"/>
  <c r="C35" i="4"/>
  <c r="I33" i="4"/>
  <c r="F33" i="4"/>
  <c r="D33" i="4"/>
  <c r="C33" i="4"/>
  <c r="I31" i="4"/>
  <c r="F31" i="4"/>
  <c r="D31" i="4"/>
  <c r="C31" i="4"/>
  <c r="I29" i="4"/>
  <c r="F29" i="4"/>
  <c r="D29" i="4"/>
  <c r="C29" i="4"/>
  <c r="I22" i="4"/>
  <c r="F22" i="4"/>
  <c r="D22" i="4"/>
  <c r="C22" i="4"/>
  <c r="I20" i="4"/>
  <c r="F20" i="4"/>
  <c r="D20" i="4"/>
  <c r="C20" i="4"/>
  <c r="I18" i="4"/>
  <c r="F18" i="4"/>
  <c r="D18" i="4"/>
  <c r="C18" i="4"/>
  <c r="I16" i="4"/>
  <c r="F16" i="4"/>
  <c r="D16" i="4"/>
  <c r="C16" i="4"/>
  <c r="I14" i="4"/>
  <c r="F14" i="4"/>
  <c r="D14" i="4"/>
  <c r="C14" i="4"/>
  <c r="I12" i="4"/>
  <c r="F12" i="4"/>
  <c r="D12" i="4"/>
  <c r="C12" i="4"/>
  <c r="I10" i="4"/>
  <c r="F10" i="4"/>
  <c r="D10" i="4"/>
  <c r="C10" i="4"/>
  <c r="I8" i="4"/>
  <c r="F8" i="4"/>
  <c r="D8" i="4"/>
  <c r="C8" i="4"/>
  <c r="I6" i="4"/>
  <c r="F6" i="4"/>
  <c r="D6" i="4"/>
  <c r="C6" i="4"/>
  <c r="C30" i="1" l="1"/>
  <c r="D30" i="1" s="1"/>
  <c r="E30" i="1" s="1"/>
  <c r="G30" i="1"/>
  <c r="G50" i="1"/>
  <c r="C50" i="1"/>
  <c r="D50" i="1" s="1"/>
  <c r="E50" i="1" s="1"/>
  <c r="I30" i="1" l="1"/>
  <c r="K30" i="1"/>
  <c r="I50" i="1"/>
  <c r="K50" i="1"/>
  <c r="J30" i="1" l="1"/>
  <c r="L30" i="1"/>
  <c r="J50" i="1"/>
  <c r="L50" i="1"/>
  <c r="G52" i="1"/>
  <c r="C52" i="1"/>
  <c r="D52" i="1" s="1"/>
  <c r="E52" i="1" s="1"/>
  <c r="C29" i="1"/>
  <c r="D29" i="1" s="1"/>
  <c r="E29" i="1" s="1"/>
  <c r="G29" i="1"/>
  <c r="G26" i="1"/>
  <c r="C26" i="1"/>
  <c r="D26" i="1" s="1"/>
  <c r="E26" i="1" s="1"/>
  <c r="K29" i="1" l="1"/>
  <c r="K26" i="1"/>
  <c r="I52" i="1"/>
  <c r="J52" i="1" s="1"/>
  <c r="K52" i="1"/>
  <c r="I26" i="1"/>
  <c r="I29" i="1"/>
  <c r="C44" i="1"/>
  <c r="D44" i="1" s="1"/>
  <c r="E44" i="1" s="1"/>
  <c r="C39" i="1"/>
  <c r="D39" i="1" s="1"/>
  <c r="E39" i="1" s="1"/>
  <c r="C40" i="1"/>
  <c r="D40" i="1" s="1"/>
  <c r="C41" i="1"/>
  <c r="D41" i="1" s="1"/>
  <c r="E41" i="1" s="1"/>
  <c r="C42" i="1"/>
  <c r="D42" i="1" s="1"/>
  <c r="E42" i="1" s="1"/>
  <c r="C45" i="1"/>
  <c r="D45" i="1" s="1"/>
  <c r="E45" i="1" s="1"/>
  <c r="C46" i="1"/>
  <c r="D46" i="1" s="1"/>
  <c r="E46" i="1" s="1"/>
  <c r="C49" i="1"/>
  <c r="D49" i="1" s="1"/>
  <c r="E49" i="1" s="1"/>
  <c r="C47" i="1"/>
  <c r="D47" i="1" s="1"/>
  <c r="E47" i="1" s="1"/>
  <c r="C48" i="1"/>
  <c r="D48" i="1" s="1"/>
  <c r="E48" i="1" s="1"/>
  <c r="C51" i="1"/>
  <c r="D51" i="1" s="1"/>
  <c r="E51" i="1" s="1"/>
  <c r="C55" i="1"/>
  <c r="D55" i="1" s="1"/>
  <c r="E55" i="1" s="1"/>
  <c r="C56" i="1"/>
  <c r="D56" i="1" s="1"/>
  <c r="E56" i="1" s="1"/>
  <c r="C53" i="1"/>
  <c r="D53" i="1" s="1"/>
  <c r="E53" i="1" s="1"/>
  <c r="C54" i="1"/>
  <c r="D54" i="1" s="1"/>
  <c r="E54" i="1" s="1"/>
  <c r="G54" i="1"/>
  <c r="G56" i="1"/>
  <c r="G48" i="1"/>
  <c r="G46" i="1"/>
  <c r="G42" i="1"/>
  <c r="G40" i="1"/>
  <c r="G44" i="1"/>
  <c r="C43" i="1"/>
  <c r="G20" i="1"/>
  <c r="C20" i="1"/>
  <c r="D20" i="1" s="1"/>
  <c r="E20" i="1" s="1"/>
  <c r="G22" i="1"/>
  <c r="C22" i="1"/>
  <c r="D22" i="1" s="1"/>
  <c r="E22" i="1" s="1"/>
  <c r="C24" i="1"/>
  <c r="D24" i="1" s="1"/>
  <c r="E24" i="1" s="1"/>
  <c r="G25" i="1"/>
  <c r="G27" i="1"/>
  <c r="G28" i="1"/>
  <c r="G31" i="1"/>
  <c r="G32" i="1"/>
  <c r="G35" i="1"/>
  <c r="G36" i="1"/>
  <c r="G33" i="1"/>
  <c r="G34" i="1"/>
  <c r="G23" i="1"/>
  <c r="G24" i="1"/>
  <c r="G21" i="1"/>
  <c r="C25" i="1"/>
  <c r="D25" i="1" s="1"/>
  <c r="C27" i="1"/>
  <c r="D27" i="1" s="1"/>
  <c r="C28" i="1"/>
  <c r="D28" i="1" s="1"/>
  <c r="E28" i="1" s="1"/>
  <c r="D31" i="1"/>
  <c r="E31" i="1" s="1"/>
  <c r="D32" i="1"/>
  <c r="E32" i="1" s="1"/>
  <c r="C35" i="1"/>
  <c r="D35" i="1" s="1"/>
  <c r="E35" i="1" s="1"/>
  <c r="C36" i="1"/>
  <c r="D36" i="1" s="1"/>
  <c r="E36" i="1" s="1"/>
  <c r="C33" i="1"/>
  <c r="D33" i="1" s="1"/>
  <c r="E33" i="1" s="1"/>
  <c r="C34" i="1"/>
  <c r="D34" i="1" s="1"/>
  <c r="E34" i="1" s="1"/>
  <c r="G19" i="1"/>
  <c r="G43" i="1"/>
  <c r="G39" i="1"/>
  <c r="G41" i="1"/>
  <c r="G45" i="1"/>
  <c r="G49" i="1"/>
  <c r="G47" i="1"/>
  <c r="G51" i="1"/>
  <c r="G55" i="1"/>
  <c r="G53" i="1"/>
  <c r="E27" i="1" l="1"/>
  <c r="K27" i="1" s="1"/>
  <c r="E25" i="1"/>
  <c r="I25" i="1" s="1"/>
  <c r="E40" i="1"/>
  <c r="K40" i="1" s="1"/>
  <c r="K54" i="1"/>
  <c r="K44" i="1"/>
  <c r="K32" i="1"/>
  <c r="K53" i="1"/>
  <c r="L52" i="1"/>
  <c r="K39" i="1"/>
  <c r="K20" i="1"/>
  <c r="K47" i="1"/>
  <c r="I24" i="1"/>
  <c r="L24" i="1" s="1"/>
  <c r="K24" i="1"/>
  <c r="I22" i="1"/>
  <c r="J22" i="1" s="1"/>
  <c r="K22" i="1"/>
  <c r="K42" i="1"/>
  <c r="K35" i="1"/>
  <c r="K41" i="1"/>
  <c r="I31" i="1"/>
  <c r="L31" i="1" s="1"/>
  <c r="K31" i="1"/>
  <c r="K56" i="1"/>
  <c r="I28" i="1"/>
  <c r="J28" i="1" s="1"/>
  <c r="K28" i="1"/>
  <c r="K55" i="1"/>
  <c r="K51" i="1"/>
  <c r="K48" i="1"/>
  <c r="K34" i="1"/>
  <c r="K46" i="1"/>
  <c r="K33" i="1"/>
  <c r="K45" i="1"/>
  <c r="K49" i="1"/>
  <c r="K36" i="1"/>
  <c r="L26" i="1"/>
  <c r="J26" i="1"/>
  <c r="J29" i="1"/>
  <c r="L29" i="1"/>
  <c r="I49" i="1"/>
  <c r="I51" i="1"/>
  <c r="I48" i="1"/>
  <c r="I46" i="1"/>
  <c r="I47" i="1"/>
  <c r="I45" i="1"/>
  <c r="I44" i="1"/>
  <c r="I54" i="1"/>
  <c r="I42" i="1"/>
  <c r="I53" i="1"/>
  <c r="I41" i="1"/>
  <c r="I56" i="1"/>
  <c r="I55" i="1"/>
  <c r="I39" i="1"/>
  <c r="I35" i="1"/>
  <c r="I33" i="1"/>
  <c r="I20" i="1"/>
  <c r="I34" i="1"/>
  <c r="I36" i="1"/>
  <c r="I32" i="1"/>
  <c r="I27" i="1" l="1"/>
  <c r="J27" i="1" s="1"/>
  <c r="I40" i="1"/>
  <c r="L40" i="1" s="1"/>
  <c r="K25" i="1"/>
  <c r="J31" i="1"/>
  <c r="L22" i="1"/>
  <c r="J24" i="1"/>
  <c r="L28" i="1"/>
  <c r="L53" i="1"/>
  <c r="J53" i="1"/>
  <c r="L45" i="1"/>
  <c r="J45" i="1"/>
  <c r="L48" i="1"/>
  <c r="J48" i="1"/>
  <c r="L42" i="1"/>
  <c r="J42" i="1"/>
  <c r="L54" i="1"/>
  <c r="J54" i="1"/>
  <c r="L47" i="1"/>
  <c r="J47" i="1"/>
  <c r="L51" i="1"/>
  <c r="J51" i="1"/>
  <c r="L55" i="1"/>
  <c r="J55" i="1"/>
  <c r="L44" i="1"/>
  <c r="J44" i="1"/>
  <c r="L56" i="1"/>
  <c r="J56" i="1"/>
  <c r="L39" i="1"/>
  <c r="J39" i="1"/>
  <c r="L41" i="1"/>
  <c r="J41" i="1"/>
  <c r="L46" i="1"/>
  <c r="J46" i="1"/>
  <c r="L49" i="1"/>
  <c r="J49" i="1"/>
  <c r="J34" i="1"/>
  <c r="L34" i="1"/>
  <c r="J20" i="1"/>
  <c r="L20" i="1"/>
  <c r="J25" i="1"/>
  <c r="L25" i="1"/>
  <c r="L35" i="1"/>
  <c r="J35" i="1"/>
  <c r="L32" i="1"/>
  <c r="J32" i="1"/>
  <c r="J36" i="1"/>
  <c r="L36" i="1"/>
  <c r="J33" i="1"/>
  <c r="L33" i="1"/>
  <c r="J40" i="1" l="1"/>
  <c r="L27" i="1"/>
  <c r="C23" i="1"/>
  <c r="D23" i="1" s="1"/>
  <c r="C21" i="1"/>
  <c r="D21" i="1" s="1"/>
  <c r="C19" i="1"/>
  <c r="D19" i="1" s="1"/>
  <c r="D43" i="1"/>
  <c r="E43" i="1" l="1"/>
  <c r="K43" i="1" s="1"/>
  <c r="E19" i="1"/>
  <c r="K19" i="1" s="1"/>
  <c r="E21" i="1"/>
  <c r="I21" i="1" s="1"/>
  <c r="E23" i="1"/>
  <c r="K23" i="1" s="1"/>
  <c r="I23" i="1" l="1"/>
  <c r="J23" i="1" s="1"/>
  <c r="I43" i="1"/>
  <c r="J43" i="1" s="1"/>
  <c r="K21" i="1"/>
  <c r="I19" i="1"/>
  <c r="J19" i="1" s="1"/>
  <c r="L19" i="1"/>
  <c r="L21" i="1"/>
  <c r="J21" i="1"/>
  <c r="L23" i="1" l="1"/>
  <c r="L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UJA</author>
  </authors>
  <commentList>
    <comment ref="F17" authorId="0" shapeId="0" xr:uid="{3D1F2837-DF57-4F55-9CAE-C465D39EE089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OP is olive poamce dried weight</t>
        </r>
      </text>
    </comment>
    <comment ref="G17" authorId="0" shapeId="0" xr:uid="{F806608C-2B87-4A2D-8825-8788BD67DE9B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Holocellulose content of dried olive pomace is 39,12%</t>
        </r>
      </text>
    </comment>
    <comment ref="H17" authorId="0" shapeId="0" xr:uid="{84426596-3B8A-4560-AD29-98D5D7B2ACB5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Final volume of the hydrolysate after hydrothermal experiments</t>
        </r>
      </text>
    </comment>
    <comment ref="K17" authorId="0" shapeId="0" xr:uid="{693DF615-7754-4209-842B-C2A08AD5ABDC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based on holocellulose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UJA</author>
  </authors>
  <commentList>
    <comment ref="C5" authorId="0" shapeId="0" xr:uid="{60FF28A2-B08C-4DF7-853B-4F3836C8C03F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based on olive poamce weight</t>
        </r>
      </text>
    </comment>
    <comment ref="D5" authorId="0" shapeId="0" xr:uid="{BE3B58D6-E5E8-4C12-8704-D19741FC7707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Standard deviation</t>
        </r>
      </text>
    </comment>
    <comment ref="E5" authorId="0" shapeId="0" xr:uid="{F5C4D451-CF0C-4563-8B99-E93F25724ED1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based on holocellulose content of olive pomace</t>
        </r>
      </text>
    </comment>
    <comment ref="H5" authorId="0" shapeId="0" xr:uid="{F05CB9DE-1BD0-42BF-BE06-8480985399F1}">
      <text>
        <r>
          <rPr>
            <b/>
            <sz val="9"/>
            <color indexed="81"/>
            <rFont val="Tahoma"/>
            <family val="2"/>
          </rPr>
          <t>UJA:</t>
        </r>
        <r>
          <rPr>
            <sz val="9"/>
            <color indexed="81"/>
            <rFont val="Tahoma"/>
            <family val="2"/>
          </rPr>
          <t xml:space="preserve">
based on olive pomace weight</t>
        </r>
      </text>
    </comment>
  </commentList>
</comments>
</file>

<file path=xl/sharedStrings.xml><?xml version="1.0" encoding="utf-8"?>
<sst xmlns="http://schemas.openxmlformats.org/spreadsheetml/2006/main" count="105" uniqueCount="40">
  <si>
    <t>Glucose</t>
  </si>
  <si>
    <t>Conc. (g/L)</t>
  </si>
  <si>
    <t>Absorbance</t>
  </si>
  <si>
    <t>Absorbance-blank</t>
  </si>
  <si>
    <t>Samples</t>
  </si>
  <si>
    <t>Holocellulose (g)</t>
  </si>
  <si>
    <t>STDEV</t>
  </si>
  <si>
    <r>
      <t>Concentrations (g</t>
    </r>
    <r>
      <rPr>
        <b/>
        <sz val="11"/>
        <rFont val="Aptos Narrow"/>
        <family val="2"/>
      </rPr>
      <t>·</t>
    </r>
    <r>
      <rPr>
        <b/>
        <sz val="12.1"/>
        <rFont val="Calibri"/>
        <family val="2"/>
      </rPr>
      <t>dm</t>
    </r>
    <r>
      <rPr>
        <b/>
        <vertAlign val="superscript"/>
        <sz val="12.1"/>
        <rFont val="Aptos Narrow"/>
        <family val="2"/>
      </rPr>
      <t>−</t>
    </r>
    <r>
      <rPr>
        <b/>
        <sz val="12.1"/>
        <rFont val="Aptos Narrow"/>
        <family val="2"/>
      </rPr>
      <t>³)</t>
    </r>
  </si>
  <si>
    <t>hydrolysate (dm−³)</t>
  </si>
  <si>
    <t>Based on holocellulose content</t>
  </si>
  <si>
    <r>
      <t>Total reducing sugar (mg·g</t>
    </r>
    <r>
      <rPr>
        <b/>
        <vertAlign val="superscript"/>
        <sz val="10"/>
        <color rgb="FF000000"/>
        <rFont val="Arial"/>
        <family val="2"/>
        <scheme val="minor"/>
      </rPr>
      <t>-1</t>
    </r>
    <r>
      <rPr>
        <b/>
        <sz val="10"/>
        <color rgb="FF000000"/>
        <rFont val="Arial"/>
        <family val="2"/>
        <scheme val="minor"/>
      </rPr>
      <t>)</t>
    </r>
  </si>
  <si>
    <r>
      <t>Total reducing sugar (g·g</t>
    </r>
    <r>
      <rPr>
        <b/>
        <vertAlign val="superscript"/>
        <sz val="10"/>
        <color rgb="FF000000"/>
        <rFont val="Arial"/>
        <family val="2"/>
        <scheme val="minor"/>
      </rPr>
      <t>-1</t>
    </r>
    <r>
      <rPr>
        <b/>
        <sz val="10"/>
        <color rgb="FF000000"/>
        <rFont val="Arial"/>
        <family val="2"/>
        <scheme val="minor"/>
      </rPr>
      <t>)</t>
    </r>
  </si>
  <si>
    <t>Based on olive pomace dried weight</t>
  </si>
  <si>
    <t>Conversion efficiency (%)</t>
  </si>
  <si>
    <t>Based on olive pomace weight</t>
  </si>
  <si>
    <t>Hydrolysate samples of conventional hydrothermal carbonisation</t>
  </si>
  <si>
    <t>C180-2</t>
  </si>
  <si>
    <t>C180-16</t>
  </si>
  <si>
    <t>C180-30</t>
  </si>
  <si>
    <t>C215-2</t>
  </si>
  <si>
    <t>C215-16</t>
  </si>
  <si>
    <t>C215-30</t>
  </si>
  <si>
    <t>C250-2</t>
  </si>
  <si>
    <t>C250-16</t>
  </si>
  <si>
    <t>C250-30</t>
  </si>
  <si>
    <t>Hydrolysate samples of microwave hydrothermal carbonisation</t>
  </si>
  <si>
    <t>Concentration* dilution factor (g·dm−³)</t>
  </si>
  <si>
    <t>Olive pomace (g)</t>
  </si>
  <si>
    <t>M180-2</t>
  </si>
  <si>
    <t>M180-16</t>
  </si>
  <si>
    <t>M180-30</t>
  </si>
  <si>
    <t>M215-2</t>
  </si>
  <si>
    <t>M215-16</t>
  </si>
  <si>
    <t>M215-30</t>
  </si>
  <si>
    <t>M250-2</t>
  </si>
  <si>
    <t>M250-16</t>
  </si>
  <si>
    <t>M250-30</t>
  </si>
  <si>
    <r>
      <t>Total reducing sugar (g·dm</t>
    </r>
    <r>
      <rPr>
        <b/>
        <vertAlign val="superscript"/>
        <sz val="10"/>
        <color rgb="FF000000"/>
        <rFont val="Arial"/>
        <family val="2"/>
        <scheme val="minor"/>
      </rPr>
      <t>-</t>
    </r>
    <r>
      <rPr>
        <b/>
        <sz val="10"/>
        <color rgb="FF000000"/>
        <rFont val="Arial"/>
        <family val="2"/>
        <scheme val="minor"/>
      </rPr>
      <t>³)</t>
    </r>
  </si>
  <si>
    <t>Average (%)</t>
  </si>
  <si>
    <r>
      <t>Average (mg</t>
    </r>
    <r>
      <rPr>
        <b/>
        <sz val="10"/>
        <color rgb="FF000000"/>
        <rFont val="Aptos Narrow"/>
        <family val="2"/>
      </rPr>
      <t>·</t>
    </r>
    <r>
      <rPr>
        <b/>
        <sz val="10"/>
        <color rgb="FF000000"/>
        <rFont val="Arial"/>
        <family val="2"/>
      </rPr>
      <t>g</t>
    </r>
    <r>
      <rPr>
        <b/>
        <vertAlign val="superscript"/>
        <sz val="10"/>
        <color rgb="FF000000"/>
        <rFont val="Arial"/>
        <family val="2"/>
      </rPr>
      <t>-1</t>
    </r>
    <r>
      <rPr>
        <b/>
        <sz val="10"/>
        <color rgb="FF00000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</si>
</sst>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9" x14ac:knownFonts="1">
    <font>
      <sz val="10"/>
      <color rgb="FF000000"/>
      <name val="Arial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6100"/>
      <name val="Calibri"/>
      <family val="2"/>
    </font>
    <font>
      <sz val="10"/>
      <color rgb="FF000000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Aptos Narrow"/>
      <family val="2"/>
    </font>
    <font>
      <b/>
      <sz val="12.1"/>
      <name val="Calibri"/>
      <family val="2"/>
    </font>
    <font>
      <b/>
      <sz val="12.1"/>
      <name val="Aptos Narrow"/>
      <family val="2"/>
    </font>
    <font>
      <b/>
      <vertAlign val="superscript"/>
      <sz val="12.1"/>
      <name val="Aptos Narrow"/>
      <family val="2"/>
    </font>
    <font>
      <b/>
      <sz val="10"/>
      <color rgb="FF000000"/>
      <name val="Arial"/>
      <family val="2"/>
      <scheme val="minor"/>
    </font>
    <font>
      <b/>
      <vertAlign val="superscript"/>
      <sz val="10"/>
      <color rgb="FF000000"/>
      <name val="Arial"/>
      <family val="2"/>
      <scheme val="minor"/>
    </font>
    <font>
      <b/>
      <sz val="10"/>
      <name val="Arial"/>
      <family val="2"/>
      <scheme val="minor"/>
    </font>
    <font>
      <b/>
      <sz val="10"/>
      <color rgb="FF000000"/>
      <name val="Aptos Narrow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/>
    <xf numFmtId="0" fontId="0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0" fontId="1" fillId="0" borderId="0" xfId="0" applyNumberFormat="1" applyFont="1" applyAlignment="1"/>
    <xf numFmtId="164" fontId="0" fillId="0" borderId="0" xfId="0" applyNumberFormat="1" applyFont="1" applyAlignment="1"/>
    <xf numFmtId="2" fontId="0" fillId="0" borderId="0" xfId="0" applyNumberFormat="1" applyFont="1" applyAlignment="1"/>
    <xf numFmtId="2" fontId="3" fillId="0" borderId="0" xfId="0" applyNumberFormat="1" applyFont="1" applyFill="1" applyAlignment="1">
      <alignment horizontal="right"/>
    </xf>
    <xf numFmtId="0" fontId="0" fillId="0" borderId="0" xfId="0"/>
    <xf numFmtId="0" fontId="7" fillId="0" borderId="0" xfId="0" applyFont="1" applyAlignme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8" fillId="0" borderId="0" xfId="0" applyFont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64" fontId="8" fillId="0" borderId="0" xfId="0" applyNumberFormat="1" applyFont="1" applyAlignment="1"/>
    <xf numFmtId="0" fontId="13" fillId="0" borderId="0" xfId="0" applyFont="1"/>
    <xf numFmtId="0" fontId="15" fillId="0" borderId="0" xfId="0" applyFont="1"/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2" fontId="0" fillId="0" borderId="0" xfId="0" applyNumberFormat="1"/>
    <xf numFmtId="0" fontId="4" fillId="0" borderId="0" xfId="0" applyFont="1"/>
    <xf numFmtId="0" fontId="13" fillId="0" borderId="0" xfId="0" applyFont="1" applyAlignment="1"/>
    <xf numFmtId="164" fontId="13" fillId="0" borderId="0" xfId="0" applyNumberFormat="1" applyFont="1" applyAlignment="1"/>
    <xf numFmtId="2" fontId="8" fillId="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Glucose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9322105248175932E-2"/>
                  <c:y val="0.2927758877495210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0,8518x - 0,0451</a:t>
                    </a:r>
                    <a:br>
                      <a:rPr lang="en-US"/>
                    </a:br>
                    <a:r>
                      <a:rPr lang="en-US"/>
                      <a:t>R² = 0,9951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'Total reducing sugar'!$B$6:$B$10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</c:numCache>
            </c:numRef>
          </c:xVal>
          <c:yVal>
            <c:numRef>
              <c:f>'Total reducing sugar'!$D$6:$D$10</c:f>
              <c:numCache>
                <c:formatCode>General</c:formatCode>
                <c:ptCount val="5"/>
                <c:pt idx="0">
                  <c:v>8.9999999999999993E-3</c:v>
                </c:pt>
                <c:pt idx="1">
                  <c:v>3.3000000000000002E-2</c:v>
                </c:pt>
                <c:pt idx="2">
                  <c:v>0.127</c:v>
                </c:pt>
                <c:pt idx="3">
                  <c:v>0.19600000000000001</c:v>
                </c:pt>
                <c:pt idx="4">
                  <c:v>0.38900000000000001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30-46FC-9348-5CAF02B1A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980432"/>
        <c:axId val="1122772976"/>
      </c:scatterChart>
      <c:valAx>
        <c:axId val="103898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Concentrations (g·dm</a:t>
                </a:r>
                <a:r>
                  <a:rPr lang="en-GB" baseline="30000"/>
                  <a:t>-3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0.33513731336939656"/>
              <c:y val="0.886857605846869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772976"/>
        <c:crosses val="autoZero"/>
        <c:crossBetween val="midCat"/>
      </c:valAx>
      <c:valAx>
        <c:axId val="1122772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640nm</a:t>
                </a:r>
              </a:p>
            </c:rich>
          </c:tx>
          <c:layout>
            <c:manualLayout>
              <c:xMode val="edge"/>
              <c:yMode val="edge"/>
              <c:x val="2.980349794884489E-2"/>
              <c:y val="0.21070207910096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98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581395</xdr:colOff>
      <xdr:row>1</xdr:row>
      <xdr:rowOff>77931</xdr:rowOff>
    </xdr:from>
    <xdr:to>
      <xdr:col>7</xdr:col>
      <xdr:colOff>458931</xdr:colOff>
      <xdr:row>12</xdr:row>
      <xdr:rowOff>69272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AEC9551-B30C-483D-A004-4653195F17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3:Z56"/>
  <sheetViews>
    <sheetView tabSelected="1" topLeftCell="A4" zoomScale="110" zoomScaleNormal="110" workbookViewId="0">
      <selection activeCell="I9" sqref="I9"/>
    </sheetView>
  </sheetViews>
  <sheetFormatPr defaultColWidth="12.5703125" defaultRowHeight="15.75" customHeight="1" x14ac:dyDescent="0.2"/>
  <cols>
    <col min="1" max="1" width="13.5703125" customWidth="1"/>
    <col min="3" max="3" width="18.28515625" customWidth="1"/>
    <col min="4" max="4" width="18.140625" customWidth="1"/>
    <col min="5" max="5" width="28" customWidth="1"/>
    <col min="7" max="7" width="16.28515625" customWidth="1"/>
    <col min="9" max="9" width="23.85546875" customWidth="1"/>
    <col min="10" max="10" width="20.7109375" customWidth="1"/>
    <col min="11" max="11" width="15.42578125" customWidth="1"/>
    <col min="12" max="12" width="26.42578125" customWidth="1"/>
    <col min="19" max="19" width="13.5703125" bestFit="1" customWidth="1"/>
  </cols>
  <sheetData>
    <row r="3" spans="1:26" ht="15.75" customHeight="1" x14ac:dyDescent="0.25">
      <c r="A3" s="1"/>
      <c r="B3" s="3" t="s">
        <v>0</v>
      </c>
      <c r="C3" s="2"/>
      <c r="D3" s="2"/>
      <c r="E3" s="1"/>
      <c r="F3" s="1"/>
      <c r="G3" s="5"/>
      <c r="H3" s="1"/>
      <c r="I3" s="1"/>
      <c r="J3" s="1"/>
      <c r="K3" s="5"/>
      <c r="L3" s="5"/>
      <c r="M3" s="1"/>
      <c r="N3" s="1"/>
      <c r="O3" s="2"/>
      <c r="P3" s="3"/>
      <c r="Q3" s="2"/>
      <c r="R3" s="2"/>
      <c r="S3" s="1"/>
      <c r="T3" s="4"/>
      <c r="U3" s="1"/>
      <c r="V3" s="1"/>
      <c r="W3" s="1"/>
      <c r="X3" s="1"/>
      <c r="Y3" s="1"/>
      <c r="Z3" s="1"/>
    </row>
    <row r="4" spans="1:26" ht="15.75" customHeight="1" x14ac:dyDescent="0.25">
      <c r="A4" s="1"/>
      <c r="B4" s="3" t="s">
        <v>1</v>
      </c>
      <c r="C4" s="3" t="s">
        <v>2</v>
      </c>
      <c r="D4" s="3" t="s">
        <v>3</v>
      </c>
      <c r="E4" s="1"/>
      <c r="F4" s="1"/>
      <c r="G4" s="5"/>
      <c r="H4" s="1"/>
      <c r="I4" s="1"/>
      <c r="J4" s="1"/>
      <c r="K4" s="5"/>
      <c r="L4" s="5"/>
      <c r="M4" s="1"/>
      <c r="N4" s="1"/>
      <c r="O4" s="2"/>
      <c r="P4" s="3"/>
      <c r="Q4" s="3"/>
      <c r="R4" s="3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6">
        <v>4.3999999999999997E-2</v>
      </c>
      <c r="D5" s="6">
        <v>0</v>
      </c>
      <c r="E5" s="1"/>
      <c r="F5" s="1"/>
      <c r="G5" s="5"/>
      <c r="H5" s="1"/>
      <c r="I5" s="1"/>
      <c r="J5" s="1"/>
      <c r="K5" s="5"/>
      <c r="L5" s="5"/>
      <c r="M5" s="1"/>
      <c r="N5" s="1"/>
      <c r="O5" s="5"/>
      <c r="P5" s="1"/>
      <c r="Q5" s="6"/>
      <c r="R5" s="6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6">
        <v>0.05</v>
      </c>
      <c r="C6" s="6">
        <v>5.2999999999999999E-2</v>
      </c>
      <c r="D6" s="6">
        <v>8.9999999999999993E-3</v>
      </c>
      <c r="E6" s="1"/>
      <c r="F6" s="1"/>
      <c r="G6" s="5"/>
      <c r="H6" s="1"/>
      <c r="I6" s="1"/>
      <c r="J6" s="1"/>
      <c r="K6" s="5"/>
      <c r="L6" s="5"/>
      <c r="M6" s="1"/>
      <c r="N6" s="1"/>
      <c r="O6" s="6"/>
      <c r="P6" s="6"/>
      <c r="Q6" s="6"/>
      <c r="R6" s="6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6">
        <v>0.1</v>
      </c>
      <c r="C7" s="6">
        <v>7.6999999999999999E-2</v>
      </c>
      <c r="D7" s="6">
        <v>3.3000000000000002E-2</v>
      </c>
      <c r="E7" s="1"/>
      <c r="F7" s="1"/>
      <c r="G7" s="5"/>
      <c r="H7" s="1"/>
      <c r="I7" s="1"/>
      <c r="J7" s="1"/>
      <c r="K7" s="5"/>
      <c r="L7" s="5"/>
      <c r="M7" s="1"/>
      <c r="N7" s="1"/>
      <c r="O7" s="6"/>
      <c r="P7" s="6"/>
      <c r="Q7" s="6"/>
      <c r="R7" s="6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"/>
      <c r="B8" s="6">
        <v>0.2</v>
      </c>
      <c r="C8" s="6">
        <v>0.17100000000000001</v>
      </c>
      <c r="D8" s="6">
        <v>0.127</v>
      </c>
      <c r="E8" s="1"/>
      <c r="F8" s="1"/>
      <c r="G8" s="5"/>
      <c r="H8" s="1"/>
      <c r="I8" s="1"/>
      <c r="J8" s="1"/>
      <c r="K8" s="5"/>
      <c r="L8" s="5"/>
      <c r="M8" s="1"/>
      <c r="N8" s="1"/>
      <c r="O8" s="6"/>
      <c r="P8" s="6"/>
      <c r="Q8" s="6"/>
      <c r="R8" s="6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"/>
      <c r="B9" s="6">
        <v>0.3</v>
      </c>
      <c r="C9" s="6">
        <v>0.24</v>
      </c>
      <c r="D9" s="6">
        <v>0.19600000000000001</v>
      </c>
      <c r="E9" s="1"/>
      <c r="F9" s="1"/>
      <c r="G9" s="5"/>
      <c r="H9" s="1"/>
      <c r="I9" s="1"/>
      <c r="J9" s="1"/>
      <c r="K9" s="5"/>
      <c r="L9" s="5"/>
      <c r="M9" s="1"/>
      <c r="N9" s="1"/>
      <c r="O9" s="6"/>
      <c r="P9" s="6"/>
      <c r="Q9" s="6"/>
      <c r="R9" s="6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"/>
      <c r="B10" s="6">
        <v>0.5</v>
      </c>
      <c r="C10" s="6">
        <v>0.433</v>
      </c>
      <c r="D10" s="6">
        <v>0.38900000000000001</v>
      </c>
      <c r="E10" s="1"/>
      <c r="F10" s="1"/>
      <c r="G10" s="5"/>
      <c r="H10" s="1"/>
      <c r="I10" s="1"/>
      <c r="J10" s="1"/>
      <c r="K10" s="5"/>
      <c r="L10" s="5"/>
      <c r="M10" s="1"/>
      <c r="N10" s="1"/>
      <c r="O10" s="6"/>
      <c r="P10" s="6"/>
      <c r="Q10" s="6"/>
      <c r="R10" s="6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"/>
      <c r="B11" s="1"/>
      <c r="C11" s="1"/>
      <c r="D11" s="1"/>
      <c r="E11" s="1"/>
      <c r="F11" s="1"/>
      <c r="G11" s="5"/>
      <c r="H11" s="1"/>
      <c r="I11" s="1"/>
      <c r="J11" s="1"/>
      <c r="K11" s="5"/>
      <c r="L11" s="5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25">
      <c r="A13" s="1"/>
      <c r="B13" s="1"/>
      <c r="C13" s="1"/>
      <c r="D13" s="1"/>
      <c r="E13" s="1"/>
      <c r="F13" s="1"/>
      <c r="G13" s="5"/>
      <c r="H13" s="1"/>
      <c r="I13" s="1"/>
      <c r="J13" s="1"/>
      <c r="K13" s="5"/>
      <c r="L13" s="5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25">
      <c r="A15" s="1"/>
      <c r="B15" s="1"/>
      <c r="C15" s="1"/>
      <c r="D15" s="1"/>
      <c r="E15" s="1"/>
      <c r="F15" s="1"/>
      <c r="G15" s="5"/>
      <c r="H15" s="1"/>
      <c r="I15" s="1"/>
      <c r="J15" s="1"/>
      <c r="K15" s="5"/>
      <c r="L15" s="5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5">
      <c r="A16" s="1"/>
      <c r="B16" s="1"/>
      <c r="C16" s="1"/>
      <c r="D16" s="1"/>
      <c r="E16" s="37" t="s">
        <v>37</v>
      </c>
      <c r="F16" s="1"/>
      <c r="G16" s="23"/>
      <c r="H16" s="1"/>
      <c r="I16" s="13" t="s">
        <v>12</v>
      </c>
      <c r="J16" s="1" t="s">
        <v>12</v>
      </c>
      <c r="K16" s="5" t="s">
        <v>9</v>
      </c>
      <c r="L16" s="5" t="s">
        <v>14</v>
      </c>
      <c r="M16" s="1"/>
      <c r="N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28"/>
      <c r="B17" s="28" t="s">
        <v>2</v>
      </c>
      <c r="C17" s="28" t="s">
        <v>3</v>
      </c>
      <c r="D17" s="28" t="s">
        <v>7</v>
      </c>
      <c r="E17" s="28" t="s">
        <v>26</v>
      </c>
      <c r="F17" s="28" t="s">
        <v>27</v>
      </c>
      <c r="G17" s="28" t="s">
        <v>5</v>
      </c>
      <c r="H17" s="28" t="s">
        <v>8</v>
      </c>
      <c r="I17" s="37" t="s">
        <v>11</v>
      </c>
      <c r="J17" s="37" t="s">
        <v>10</v>
      </c>
      <c r="K17" s="28" t="s">
        <v>13</v>
      </c>
      <c r="L17" s="28" t="s">
        <v>13</v>
      </c>
      <c r="M17" s="1"/>
      <c r="N17" s="3"/>
      <c r="O17" s="3"/>
      <c r="P17" s="3"/>
      <c r="Q17" s="3"/>
      <c r="R17" s="3"/>
      <c r="S17" s="3"/>
      <c r="T17" s="3"/>
      <c r="U17" s="3"/>
      <c r="V17" s="3"/>
      <c r="W17" s="3"/>
      <c r="X17" s="1"/>
      <c r="Y17" s="1"/>
      <c r="Z17" s="1"/>
    </row>
    <row r="18" spans="1:26" ht="15.75" customHeight="1" x14ac:dyDescent="0.25">
      <c r="A18" s="28" t="s">
        <v>25</v>
      </c>
      <c r="B18" s="28"/>
      <c r="C18" s="28"/>
      <c r="D18" s="28"/>
      <c r="E18" s="28"/>
      <c r="F18" s="28"/>
      <c r="G18" s="28"/>
      <c r="H18" s="28"/>
      <c r="I18" s="37"/>
      <c r="J18" s="37"/>
      <c r="K18" s="28"/>
      <c r="L18" s="28"/>
      <c r="M18" s="5"/>
      <c r="N18" s="3"/>
      <c r="O18" s="3"/>
      <c r="P18" s="3"/>
      <c r="Q18" s="3"/>
      <c r="R18" s="3"/>
      <c r="S18" s="3"/>
      <c r="T18" s="3"/>
      <c r="U18" s="3"/>
      <c r="V18" s="3"/>
      <c r="W18" s="3"/>
      <c r="X18" s="5"/>
      <c r="Y18" s="5"/>
      <c r="Z18" s="5"/>
    </row>
    <row r="19" spans="1:26" s="19" customFormat="1" ht="15.75" customHeight="1" x14ac:dyDescent="0.25">
      <c r="A19" s="32" t="s">
        <v>28</v>
      </c>
      <c r="B19" s="33">
        <v>1.165</v>
      </c>
      <c r="C19" s="33">
        <f t="shared" ref="C19:C24" si="0">B19-0.042</f>
        <v>1.123</v>
      </c>
      <c r="D19" s="34">
        <f t="shared" ref="D19:D24" si="1">(C19-(-0.0451))/0.8518</f>
        <v>1.3713312984268606</v>
      </c>
      <c r="E19" s="34">
        <f t="shared" ref="E19:E56" si="2">D19*14.3</f>
        <v>19.610037567504108</v>
      </c>
      <c r="F19" s="34">
        <v>8.0345999999999993</v>
      </c>
      <c r="G19" s="34">
        <f t="shared" ref="G19:G24" si="3">(39.12/100)*F19</f>
        <v>3.1431355199999995</v>
      </c>
      <c r="H19" s="45">
        <v>2.5000000000000001E-2</v>
      </c>
      <c r="I19" s="34">
        <f t="shared" ref="I19:I24" si="4">(E19*H19)/F19</f>
        <v>6.1017466854305473E-2</v>
      </c>
      <c r="J19" s="35">
        <f t="shared" ref="J19:J24" si="5">I19*1000</f>
        <v>61.017466854305475</v>
      </c>
      <c r="K19" s="35">
        <f t="shared" ref="K19:K24" si="6">((E19*H19)/G19)*100</f>
        <v>15.597511977071951</v>
      </c>
      <c r="L19" s="35">
        <f t="shared" ref="L19:L24" si="7">I19*100</f>
        <v>6.1017466854305473</v>
      </c>
      <c r="M19" s="14"/>
      <c r="N19" s="14"/>
      <c r="O19" s="15"/>
      <c r="P19" s="17"/>
      <c r="Q19" s="15"/>
      <c r="R19" s="17"/>
      <c r="S19" s="22"/>
      <c r="T19" s="15"/>
      <c r="U19" s="15"/>
      <c r="V19" s="16"/>
      <c r="W19" s="18"/>
      <c r="X19" s="14"/>
      <c r="Y19" s="14"/>
      <c r="Z19" s="14"/>
    </row>
    <row r="20" spans="1:26" s="19" customFormat="1" ht="15.75" customHeight="1" x14ac:dyDescent="0.25">
      <c r="A20" s="32" t="s">
        <v>28</v>
      </c>
      <c r="B20" s="33">
        <v>1.159</v>
      </c>
      <c r="C20" s="33">
        <f t="shared" si="0"/>
        <v>1.117</v>
      </c>
      <c r="D20" s="34">
        <f t="shared" si="1"/>
        <v>1.3642873914064333</v>
      </c>
      <c r="E20" s="34">
        <f t="shared" si="2"/>
        <v>19.509309697111998</v>
      </c>
      <c r="F20" s="34">
        <v>8.0340000000000007</v>
      </c>
      <c r="G20" s="34">
        <f t="shared" si="3"/>
        <v>3.1429008000000001</v>
      </c>
      <c r="H20" s="45">
        <v>2.5000000000000001E-2</v>
      </c>
      <c r="I20" s="34">
        <f t="shared" si="4"/>
        <v>6.0708581332810548E-2</v>
      </c>
      <c r="J20" s="35">
        <f t="shared" si="5"/>
        <v>60.708581332810546</v>
      </c>
      <c r="K20" s="35">
        <f t="shared" si="6"/>
        <v>15.518553510432145</v>
      </c>
      <c r="L20" s="35">
        <f t="shared" si="7"/>
        <v>6.0708581332810549</v>
      </c>
      <c r="M20" s="14"/>
      <c r="N20" s="14"/>
      <c r="O20" s="15"/>
      <c r="P20" s="17"/>
      <c r="Q20" s="15"/>
      <c r="R20" s="17"/>
      <c r="S20" s="22"/>
      <c r="T20" s="15"/>
      <c r="U20" s="15"/>
      <c r="V20" s="16"/>
      <c r="W20" s="18"/>
      <c r="X20" s="14"/>
      <c r="Y20" s="14"/>
      <c r="Z20" s="14"/>
    </row>
    <row r="21" spans="1:26" s="19" customFormat="1" ht="15.75" customHeight="1" x14ac:dyDescent="0.25">
      <c r="A21" s="32" t="s">
        <v>29</v>
      </c>
      <c r="B21" s="33">
        <v>1.1839999999999999</v>
      </c>
      <c r="C21" s="33">
        <f t="shared" si="0"/>
        <v>1.1419999999999999</v>
      </c>
      <c r="D21" s="34">
        <f t="shared" si="1"/>
        <v>1.3936370039915471</v>
      </c>
      <c r="E21" s="34">
        <f t="shared" si="2"/>
        <v>19.929009157079125</v>
      </c>
      <c r="F21" s="34">
        <v>8.0780999999999992</v>
      </c>
      <c r="G21" s="34">
        <f t="shared" si="3"/>
        <v>3.1601527199999997</v>
      </c>
      <c r="H21" s="45">
        <v>0.03</v>
      </c>
      <c r="I21" s="34">
        <f t="shared" si="4"/>
        <v>7.401124951565019E-2</v>
      </c>
      <c r="J21" s="35">
        <f t="shared" si="5"/>
        <v>74.011249515650192</v>
      </c>
      <c r="K21" s="35">
        <f t="shared" si="6"/>
        <v>18.91903106228277</v>
      </c>
      <c r="L21" s="35">
        <f t="shared" si="7"/>
        <v>7.401124951565019</v>
      </c>
      <c r="M21" s="14"/>
      <c r="N21" s="14"/>
      <c r="O21" s="15"/>
      <c r="P21" s="17"/>
      <c r="Q21" s="15"/>
      <c r="R21" s="17"/>
      <c r="S21" s="22"/>
      <c r="T21" s="15"/>
      <c r="U21" s="15"/>
      <c r="V21" s="16"/>
      <c r="W21" s="18"/>
      <c r="X21" s="14"/>
      <c r="Y21" s="14"/>
      <c r="Z21" s="14"/>
    </row>
    <row r="22" spans="1:26" s="19" customFormat="1" ht="15.75" customHeight="1" x14ac:dyDescent="0.25">
      <c r="A22" s="32" t="s">
        <v>29</v>
      </c>
      <c r="B22" s="33">
        <v>1.18</v>
      </c>
      <c r="C22" s="33">
        <f t="shared" si="0"/>
        <v>1.1379999999999999</v>
      </c>
      <c r="D22" s="34">
        <f t="shared" si="1"/>
        <v>1.3889410659779289</v>
      </c>
      <c r="E22" s="34">
        <f t="shared" si="2"/>
        <v>19.861857243484383</v>
      </c>
      <c r="F22" s="34">
        <v>8.0779999999999994</v>
      </c>
      <c r="G22" s="34">
        <f t="shared" si="3"/>
        <v>3.1601135999999999</v>
      </c>
      <c r="H22" s="45">
        <v>0.03</v>
      </c>
      <c r="I22" s="34">
        <f t="shared" si="4"/>
        <v>7.37627775816454E-2</v>
      </c>
      <c r="J22" s="35">
        <f t="shared" si="5"/>
        <v>73.762777581645395</v>
      </c>
      <c r="K22" s="35">
        <f t="shared" si="6"/>
        <v>18.855515741729395</v>
      </c>
      <c r="L22" s="35">
        <f t="shared" si="7"/>
        <v>7.37627775816454</v>
      </c>
      <c r="M22" s="14"/>
      <c r="N22" s="14"/>
      <c r="O22" s="15"/>
      <c r="P22" s="17"/>
      <c r="Q22" s="15"/>
      <c r="R22" s="17"/>
      <c r="S22" s="22"/>
      <c r="T22" s="15"/>
      <c r="U22" s="15"/>
      <c r="V22" s="16"/>
      <c r="W22" s="18"/>
      <c r="X22" s="14"/>
      <c r="Y22" s="14"/>
      <c r="Z22" s="14"/>
    </row>
    <row r="23" spans="1:26" s="19" customFormat="1" ht="15.75" customHeight="1" x14ac:dyDescent="0.25">
      <c r="A23" s="32" t="s">
        <v>30</v>
      </c>
      <c r="B23" s="33">
        <v>1.1759999999999999</v>
      </c>
      <c r="C23" s="33">
        <f t="shared" si="0"/>
        <v>1.1339999999999999</v>
      </c>
      <c r="D23" s="34">
        <f t="shared" si="1"/>
        <v>1.3842451279643107</v>
      </c>
      <c r="E23" s="34">
        <f t="shared" si="2"/>
        <v>19.794705329889645</v>
      </c>
      <c r="F23" s="34">
        <v>7.9385000000000003</v>
      </c>
      <c r="G23" s="34">
        <f t="shared" si="3"/>
        <v>3.1055412000000002</v>
      </c>
      <c r="H23" s="45">
        <v>3.6999999999999998E-2</v>
      </c>
      <c r="I23" s="34">
        <f t="shared" si="4"/>
        <v>9.2259759048424358E-2</v>
      </c>
      <c r="J23" s="35">
        <f t="shared" si="5"/>
        <v>92.259759048424357</v>
      </c>
      <c r="K23" s="35">
        <f t="shared" si="6"/>
        <v>23.583782987838536</v>
      </c>
      <c r="L23" s="35">
        <f t="shared" si="7"/>
        <v>9.2259759048424357</v>
      </c>
      <c r="M23" s="14"/>
      <c r="N23" s="14"/>
      <c r="O23" s="15"/>
      <c r="P23" s="17"/>
      <c r="Q23" s="15"/>
      <c r="R23" s="17"/>
      <c r="S23" s="22"/>
      <c r="T23" s="15"/>
      <c r="U23" s="15"/>
      <c r="V23" s="16"/>
      <c r="W23" s="18"/>
      <c r="X23" s="14"/>
      <c r="Y23" s="14"/>
      <c r="Z23" s="14"/>
    </row>
    <row r="24" spans="1:26" s="19" customFormat="1" ht="15.75" customHeight="1" x14ac:dyDescent="0.25">
      <c r="A24" s="32" t="s">
        <v>30</v>
      </c>
      <c r="B24" s="33">
        <v>1.1719999999999999</v>
      </c>
      <c r="C24" s="33">
        <f t="shared" si="0"/>
        <v>1.1299999999999999</v>
      </c>
      <c r="D24" s="34">
        <f t="shared" si="1"/>
        <v>1.3795491899506924</v>
      </c>
      <c r="E24" s="34">
        <f t="shared" si="2"/>
        <v>19.727553416294903</v>
      </c>
      <c r="F24" s="34">
        <v>7.9379999999999997</v>
      </c>
      <c r="G24" s="34">
        <f t="shared" si="3"/>
        <v>3.1053455999999997</v>
      </c>
      <c r="H24" s="45">
        <v>3.6999999999999998E-2</v>
      </c>
      <c r="I24" s="34">
        <f t="shared" si="4"/>
        <v>9.195256694418133E-2</v>
      </c>
      <c r="J24" s="35">
        <f t="shared" si="5"/>
        <v>91.952566944181328</v>
      </c>
      <c r="K24" s="35">
        <f t="shared" si="6"/>
        <v>23.50525739881936</v>
      </c>
      <c r="L24" s="35">
        <f t="shared" si="7"/>
        <v>9.1952566944181324</v>
      </c>
      <c r="M24" s="14"/>
      <c r="N24" s="14"/>
      <c r="O24" s="15"/>
      <c r="P24" s="17"/>
      <c r="Q24" s="15"/>
      <c r="R24" s="17"/>
      <c r="S24" s="22"/>
      <c r="T24" s="15"/>
      <c r="U24" s="15"/>
      <c r="V24" s="16"/>
      <c r="W24" s="18"/>
      <c r="X24" s="14"/>
      <c r="Y24" s="14"/>
      <c r="Z24" s="14"/>
    </row>
    <row r="25" spans="1:26" s="19" customFormat="1" ht="15.75" customHeight="1" x14ac:dyDescent="0.25">
      <c r="A25" s="32" t="s">
        <v>31</v>
      </c>
      <c r="B25" s="33">
        <v>0.26</v>
      </c>
      <c r="C25" s="29">
        <f t="shared" ref="C25:C36" si="8">B25-0.042</f>
        <v>0.218</v>
      </c>
      <c r="D25" s="34">
        <f t="shared" ref="D25:D56" si="9">(C25-(-0.0451))/0.8518</f>
        <v>0.30887532284573843</v>
      </c>
      <c r="E25" s="34">
        <f t="shared" si="2"/>
        <v>4.4169171166940595</v>
      </c>
      <c r="F25" s="33">
        <v>23.72</v>
      </c>
      <c r="G25" s="34">
        <f t="shared" ref="G25:G36" si="10">(39.12/100)*F25</f>
        <v>9.2792639999999995</v>
      </c>
      <c r="H25" s="33">
        <v>0.5</v>
      </c>
      <c r="I25" s="34">
        <f t="shared" ref="I25:I36" si="11">(E25*H25)/F25</f>
        <v>9.3105335512100748E-2</v>
      </c>
      <c r="J25" s="35">
        <f t="shared" ref="J25:J36" si="12">I25*1000</f>
        <v>93.105335512100751</v>
      </c>
      <c r="K25" s="35">
        <f t="shared" ref="K25:K36" si="13">((E25*H25)/G25)*100</f>
        <v>23.799932390618803</v>
      </c>
      <c r="L25" s="35">
        <f t="shared" ref="L25:L36" si="14">I25*100</f>
        <v>9.3105335512100744</v>
      </c>
      <c r="M25" s="14"/>
      <c r="N25" s="14"/>
      <c r="O25" s="15"/>
      <c r="P25" s="17"/>
      <c r="Q25" s="15"/>
      <c r="R25" s="17"/>
      <c r="S25" s="15"/>
      <c r="T25" s="15"/>
      <c r="U25" s="15"/>
      <c r="V25" s="16"/>
      <c r="W25" s="18"/>
      <c r="X25" s="14"/>
      <c r="Y25" s="14"/>
      <c r="Z25" s="14"/>
    </row>
    <row r="26" spans="1:26" s="19" customFormat="1" ht="15.75" customHeight="1" x14ac:dyDescent="0.25">
      <c r="A26" s="32" t="s">
        <v>31</v>
      </c>
      <c r="B26" s="33">
        <v>0.25600000000000001</v>
      </c>
      <c r="C26" s="29">
        <f t="shared" si="8"/>
        <v>0.214</v>
      </c>
      <c r="D26" s="34">
        <f t="shared" si="9"/>
        <v>0.3041793848321202</v>
      </c>
      <c r="E26" s="34">
        <f t="shared" si="2"/>
        <v>4.3497652030993192</v>
      </c>
      <c r="F26" s="33">
        <v>23.72</v>
      </c>
      <c r="G26" s="34">
        <f t="shared" si="10"/>
        <v>9.2792639999999995</v>
      </c>
      <c r="H26" s="33">
        <v>0.5</v>
      </c>
      <c r="I26" s="34">
        <f t="shared" si="11"/>
        <v>9.1689822999564075E-2</v>
      </c>
      <c r="J26" s="35">
        <f t="shared" si="12"/>
        <v>91.689822999564072</v>
      </c>
      <c r="K26" s="35">
        <f t="shared" si="13"/>
        <v>23.438093813794499</v>
      </c>
      <c r="L26" s="35">
        <f t="shared" si="14"/>
        <v>9.1689822999564079</v>
      </c>
      <c r="M26" s="14"/>
      <c r="N26" s="14"/>
      <c r="O26" s="15"/>
      <c r="P26" s="17"/>
      <c r="Q26" s="15"/>
      <c r="R26" s="17"/>
      <c r="S26" s="15"/>
      <c r="T26" s="15"/>
      <c r="U26" s="15"/>
      <c r="V26" s="16"/>
      <c r="W26" s="18"/>
      <c r="X26" s="14"/>
      <c r="Y26" s="14"/>
      <c r="Z26" s="14"/>
    </row>
    <row r="27" spans="1:26" s="19" customFormat="1" ht="15.75" customHeight="1" x14ac:dyDescent="0.25">
      <c r="A27" s="32" t="s">
        <v>32</v>
      </c>
      <c r="B27" s="33">
        <v>0.27700000000000002</v>
      </c>
      <c r="C27" s="29">
        <f t="shared" si="8"/>
        <v>0.23500000000000001</v>
      </c>
      <c r="D27" s="34">
        <f t="shared" si="9"/>
        <v>0.3288330594036159</v>
      </c>
      <c r="E27" s="34">
        <f t="shared" si="2"/>
        <v>4.7023127494717079</v>
      </c>
      <c r="F27" s="33">
        <v>23.71</v>
      </c>
      <c r="G27" s="34">
        <f t="shared" si="10"/>
        <v>9.2753519999999998</v>
      </c>
      <c r="H27" s="33">
        <v>0.5</v>
      </c>
      <c r="I27" s="34">
        <f t="shared" si="11"/>
        <v>9.9163069368867734E-2</v>
      </c>
      <c r="J27" s="35">
        <f t="shared" si="12"/>
        <v>99.163069368867738</v>
      </c>
      <c r="K27" s="35">
        <f t="shared" si="13"/>
        <v>25.348432865252491</v>
      </c>
      <c r="L27" s="35">
        <f t="shared" si="14"/>
        <v>9.9163069368867731</v>
      </c>
      <c r="M27" s="14"/>
      <c r="N27" s="14"/>
      <c r="O27" s="15"/>
      <c r="P27" s="17"/>
      <c r="Q27" s="15"/>
      <c r="R27" s="17"/>
      <c r="S27" s="15"/>
      <c r="T27" s="15"/>
      <c r="U27" s="15"/>
      <c r="V27" s="16"/>
      <c r="W27" s="18"/>
      <c r="X27" s="14"/>
      <c r="Y27" s="14"/>
      <c r="Z27" s="14"/>
    </row>
    <row r="28" spans="1:26" s="19" customFormat="1" ht="15.75" customHeight="1" x14ac:dyDescent="0.25">
      <c r="A28" s="32" t="s">
        <v>32</v>
      </c>
      <c r="B28" s="33">
        <v>0.27900000000000003</v>
      </c>
      <c r="C28" s="29">
        <f t="shared" si="8"/>
        <v>0.23700000000000002</v>
      </c>
      <c r="D28" s="34">
        <f t="shared" si="9"/>
        <v>0.33118102841042502</v>
      </c>
      <c r="E28" s="34">
        <f t="shared" si="2"/>
        <v>4.735888706269078</v>
      </c>
      <c r="F28" s="33">
        <v>23.71</v>
      </c>
      <c r="G28" s="34">
        <f t="shared" si="10"/>
        <v>9.2753519999999998</v>
      </c>
      <c r="H28" s="33">
        <v>0.5</v>
      </c>
      <c r="I28" s="34">
        <f t="shared" si="11"/>
        <v>9.9871124130516187E-2</v>
      </c>
      <c r="J28" s="35">
        <f t="shared" si="12"/>
        <v>99.871124130516193</v>
      </c>
      <c r="K28" s="35">
        <f t="shared" si="13"/>
        <v>25.529428458720911</v>
      </c>
      <c r="L28" s="35">
        <f t="shared" si="14"/>
        <v>9.9871124130516193</v>
      </c>
      <c r="M28" s="14"/>
      <c r="N28" s="14"/>
      <c r="O28" s="15"/>
      <c r="P28" s="17"/>
      <c r="Q28" s="15"/>
      <c r="R28" s="17"/>
      <c r="S28" s="15"/>
      <c r="T28" s="15"/>
      <c r="U28" s="15"/>
      <c r="V28" s="16"/>
      <c r="W28" s="18"/>
      <c r="X28" s="14"/>
      <c r="Y28" s="14"/>
      <c r="Z28" s="14"/>
    </row>
    <row r="29" spans="1:26" s="19" customFormat="1" ht="15.75" customHeight="1" x14ac:dyDescent="0.25">
      <c r="A29" s="32" t="s">
        <v>33</v>
      </c>
      <c r="B29" s="33">
        <v>0.30099999999999999</v>
      </c>
      <c r="C29" s="29">
        <f>B29-0.042</f>
        <v>0.25900000000000001</v>
      </c>
      <c r="D29" s="34">
        <f>(C29-(-0.0451))/0.8518</f>
        <v>0.35700868748532522</v>
      </c>
      <c r="E29" s="34">
        <f t="shared" si="2"/>
        <v>5.1052242310401512</v>
      </c>
      <c r="F29" s="33">
        <v>23.71</v>
      </c>
      <c r="G29" s="34">
        <f>(39.12/100)*F29</f>
        <v>9.2753519999999998</v>
      </c>
      <c r="H29" s="33">
        <v>0.5</v>
      </c>
      <c r="I29" s="34">
        <f>(E29*H29)/F29</f>
        <v>0.10765972650864933</v>
      </c>
      <c r="J29" s="35">
        <f>I29*1000</f>
        <v>107.65972650864933</v>
      </c>
      <c r="K29" s="35">
        <f>((E29*H29)/G29)*100</f>
        <v>27.52037998687355</v>
      </c>
      <c r="L29" s="35">
        <f>I29*100</f>
        <v>10.765972650864933</v>
      </c>
      <c r="M29" s="20"/>
      <c r="N29" s="20"/>
      <c r="O29" s="21"/>
      <c r="P29" s="26"/>
      <c r="Q29" s="21"/>
      <c r="R29" s="17"/>
      <c r="S29" s="21"/>
      <c r="T29" s="21"/>
      <c r="U29" s="21"/>
      <c r="V29" s="16"/>
      <c r="W29" s="18"/>
      <c r="X29" s="20"/>
      <c r="Y29" s="20"/>
      <c r="Z29" s="20"/>
    </row>
    <row r="30" spans="1:26" s="19" customFormat="1" ht="15.75" customHeight="1" x14ac:dyDescent="0.25">
      <c r="A30" s="32" t="s">
        <v>33</v>
      </c>
      <c r="B30" s="33">
        <v>0.29799999999999999</v>
      </c>
      <c r="C30" s="29">
        <f t="shared" si="8"/>
        <v>0.25600000000000001</v>
      </c>
      <c r="D30" s="34">
        <f t="shared" si="9"/>
        <v>0.35348673397511154</v>
      </c>
      <c r="E30" s="34">
        <f t="shared" si="2"/>
        <v>5.0548602958440956</v>
      </c>
      <c r="F30" s="33">
        <v>23.71</v>
      </c>
      <c r="G30" s="34">
        <f t="shared" si="10"/>
        <v>9.2753519999999998</v>
      </c>
      <c r="H30" s="33">
        <v>0.5</v>
      </c>
      <c r="I30" s="34">
        <f t="shared" si="11"/>
        <v>0.10659764436617662</v>
      </c>
      <c r="J30" s="35">
        <f t="shared" si="12"/>
        <v>106.59764436617662</v>
      </c>
      <c r="K30" s="35">
        <f t="shared" si="13"/>
        <v>27.248886596670918</v>
      </c>
      <c r="L30" s="35">
        <f t="shared" si="14"/>
        <v>10.659764436617662</v>
      </c>
      <c r="M30" s="14"/>
      <c r="N30" s="14"/>
      <c r="O30" s="15"/>
      <c r="P30" s="17"/>
      <c r="Q30" s="15"/>
      <c r="R30" s="17"/>
      <c r="S30" s="15"/>
      <c r="T30" s="15"/>
      <c r="U30" s="15"/>
      <c r="V30" s="16"/>
      <c r="W30" s="18"/>
      <c r="X30" s="14"/>
      <c r="Y30" s="14"/>
      <c r="Z30" s="14"/>
    </row>
    <row r="31" spans="1:26" s="19" customFormat="1" ht="15.75" customHeight="1" x14ac:dyDescent="0.25">
      <c r="A31" s="32" t="s">
        <v>34</v>
      </c>
      <c r="B31" s="33">
        <v>0.214</v>
      </c>
      <c r="C31" s="29">
        <f t="shared" si="8"/>
        <v>0.17199999999999999</v>
      </c>
      <c r="D31" s="34">
        <f t="shared" si="9"/>
        <v>0.25487203568912886</v>
      </c>
      <c r="E31" s="34">
        <f t="shared" si="2"/>
        <v>3.6446701103545429</v>
      </c>
      <c r="F31" s="33">
        <v>23.61</v>
      </c>
      <c r="G31" s="34">
        <f t="shared" si="10"/>
        <v>9.2362319999999993</v>
      </c>
      <c r="H31" s="33">
        <v>0.5</v>
      </c>
      <c r="I31" s="34">
        <f t="shared" si="11"/>
        <v>7.7184881625466814E-2</v>
      </c>
      <c r="J31" s="35">
        <f t="shared" si="12"/>
        <v>77.184881625466815</v>
      </c>
      <c r="K31" s="35">
        <f t="shared" si="13"/>
        <v>19.730286714076385</v>
      </c>
      <c r="L31" s="35">
        <f t="shared" si="14"/>
        <v>7.7184881625466817</v>
      </c>
      <c r="M31" s="14"/>
      <c r="N31" s="14"/>
      <c r="O31" s="15"/>
      <c r="P31" s="17"/>
      <c r="Q31" s="15"/>
      <c r="R31" s="17"/>
      <c r="S31" s="15"/>
      <c r="T31" s="15"/>
      <c r="U31" s="15"/>
      <c r="V31" s="16"/>
      <c r="W31" s="18"/>
      <c r="X31" s="14"/>
      <c r="Y31" s="14"/>
      <c r="Z31" s="14"/>
    </row>
    <row r="32" spans="1:26" s="19" customFormat="1" ht="15.75" customHeight="1" x14ac:dyDescent="0.25">
      <c r="A32" s="32" t="s">
        <v>34</v>
      </c>
      <c r="B32" s="33">
        <v>0.218</v>
      </c>
      <c r="C32" s="29">
        <f t="shared" si="8"/>
        <v>0.17599999999999999</v>
      </c>
      <c r="D32" s="34">
        <f t="shared" si="9"/>
        <v>0.25956797370274709</v>
      </c>
      <c r="E32" s="34">
        <f t="shared" si="2"/>
        <v>3.7118220239492836</v>
      </c>
      <c r="F32" s="33">
        <v>23.61</v>
      </c>
      <c r="G32" s="34">
        <f t="shared" si="10"/>
        <v>9.2362319999999993</v>
      </c>
      <c r="H32" s="33">
        <v>0.5</v>
      </c>
      <c r="I32" s="34">
        <f t="shared" si="11"/>
        <v>7.8606989071352898E-2</v>
      </c>
      <c r="J32" s="35">
        <f t="shared" si="12"/>
        <v>78.606989071352899</v>
      </c>
      <c r="K32" s="35">
        <f t="shared" si="13"/>
        <v>20.093811112309023</v>
      </c>
      <c r="L32" s="35">
        <f t="shared" si="14"/>
        <v>7.8606989071352897</v>
      </c>
      <c r="M32" s="14"/>
      <c r="N32" s="14"/>
      <c r="O32" s="15"/>
      <c r="P32" s="17"/>
      <c r="Q32" s="15"/>
      <c r="R32" s="17"/>
      <c r="S32" s="15"/>
      <c r="T32" s="15"/>
      <c r="U32" s="15"/>
      <c r="V32" s="16"/>
      <c r="W32" s="18"/>
      <c r="X32" s="14"/>
      <c r="Y32" s="14"/>
      <c r="Z32" s="14"/>
    </row>
    <row r="33" spans="1:26" s="19" customFormat="1" ht="15.75" customHeight="1" x14ac:dyDescent="0.25">
      <c r="A33" s="32" t="s">
        <v>35</v>
      </c>
      <c r="B33" s="33">
        <v>0.13800000000000001</v>
      </c>
      <c r="C33" s="29">
        <f>B33-0.042</f>
        <v>9.6000000000000002E-2</v>
      </c>
      <c r="D33" s="34">
        <f>(C33-(-0.0451))/0.8518</f>
        <v>0.16564921343038272</v>
      </c>
      <c r="E33" s="34">
        <f t="shared" si="2"/>
        <v>2.368783752054473</v>
      </c>
      <c r="F33" s="33">
        <v>23.53</v>
      </c>
      <c r="G33" s="34">
        <f>(39.12/100)*F33</f>
        <v>9.204936</v>
      </c>
      <c r="H33" s="33">
        <v>0.5</v>
      </c>
      <c r="I33" s="34">
        <f>(E33*H33)/F33</f>
        <v>5.0335396346248895E-2</v>
      </c>
      <c r="J33" s="35">
        <f>I33*1000</f>
        <v>50.335396346248892</v>
      </c>
      <c r="K33" s="35">
        <f>((E33*H33)/G33)*100</f>
        <v>12.866921356403092</v>
      </c>
      <c r="L33" s="35">
        <f>I33*100</f>
        <v>5.0335396346248897</v>
      </c>
      <c r="M33" s="14"/>
      <c r="N33" s="14"/>
      <c r="O33" s="15"/>
      <c r="P33" s="17"/>
      <c r="Q33" s="15"/>
      <c r="R33" s="17"/>
      <c r="S33" s="15"/>
      <c r="T33" s="15"/>
      <c r="U33" s="15"/>
      <c r="V33" s="16"/>
      <c r="W33" s="18"/>
      <c r="X33" s="14"/>
      <c r="Y33" s="14"/>
      <c r="Z33" s="14"/>
    </row>
    <row r="34" spans="1:26" s="19" customFormat="1" ht="15.75" customHeight="1" x14ac:dyDescent="0.25">
      <c r="A34" s="32" t="s">
        <v>35</v>
      </c>
      <c r="B34" s="33">
        <v>0.13900000000000001</v>
      </c>
      <c r="C34" s="29">
        <f>B34-0.042</f>
        <v>9.7000000000000003E-2</v>
      </c>
      <c r="D34" s="34">
        <f>(C34-(-0.0451))/0.8518</f>
        <v>0.16682319793378728</v>
      </c>
      <c r="E34" s="34">
        <f t="shared" si="2"/>
        <v>2.3855717304531581</v>
      </c>
      <c r="F34" s="33">
        <v>23.53</v>
      </c>
      <c r="G34" s="34">
        <f>(39.12/100)*F34</f>
        <v>9.204936</v>
      </c>
      <c r="H34" s="33">
        <v>0.5</v>
      </c>
      <c r="I34" s="34">
        <f>(E34*H34)/F34</f>
        <v>5.0692131968830385E-2</v>
      </c>
      <c r="J34" s="35">
        <f>I34*1000</f>
        <v>50.692131968830388</v>
      </c>
      <c r="K34" s="35">
        <f>((E34*H34)/G34)*100</f>
        <v>12.958111443975048</v>
      </c>
      <c r="L34" s="35">
        <f>I34*100</f>
        <v>5.0692131968830383</v>
      </c>
      <c r="M34" s="14"/>
      <c r="N34" s="14"/>
      <c r="O34" s="15"/>
      <c r="P34" s="17"/>
      <c r="Q34" s="15"/>
      <c r="R34" s="17"/>
      <c r="S34" s="15"/>
      <c r="T34" s="15"/>
      <c r="U34" s="15"/>
      <c r="V34" s="16"/>
      <c r="W34" s="18"/>
      <c r="X34" s="14"/>
      <c r="Y34" s="14"/>
      <c r="Z34" s="14"/>
    </row>
    <row r="35" spans="1:26" s="19" customFormat="1" ht="15.75" customHeight="1" x14ac:dyDescent="0.25">
      <c r="A35" s="32" t="s">
        <v>36</v>
      </c>
      <c r="B35" s="33">
        <v>0.182</v>
      </c>
      <c r="C35" s="29">
        <f t="shared" si="8"/>
        <v>0.13999999999999999</v>
      </c>
      <c r="D35" s="34">
        <f t="shared" si="9"/>
        <v>0.21730453158018312</v>
      </c>
      <c r="E35" s="34">
        <f t="shared" si="2"/>
        <v>3.1074548015966186</v>
      </c>
      <c r="F35" s="33">
        <v>31.68</v>
      </c>
      <c r="G35" s="34">
        <f t="shared" si="10"/>
        <v>12.393215999999999</v>
      </c>
      <c r="H35" s="33">
        <v>0.5</v>
      </c>
      <c r="I35" s="34">
        <f t="shared" si="11"/>
        <v>4.9044425530249659E-2</v>
      </c>
      <c r="J35" s="35">
        <f t="shared" si="12"/>
        <v>49.044425530249661</v>
      </c>
      <c r="K35" s="35">
        <f t="shared" si="13"/>
        <v>12.536918591577113</v>
      </c>
      <c r="L35" s="35">
        <f t="shared" si="14"/>
        <v>4.9044425530249658</v>
      </c>
      <c r="M35" s="14"/>
      <c r="N35" s="14"/>
      <c r="O35" s="15"/>
      <c r="P35" s="17"/>
      <c r="Q35" s="15"/>
      <c r="R35" s="17"/>
      <c r="S35" s="15"/>
      <c r="T35" s="15"/>
      <c r="U35" s="15"/>
      <c r="V35" s="16"/>
      <c r="W35" s="18"/>
      <c r="X35" s="14"/>
      <c r="Y35" s="14"/>
      <c r="Z35" s="14"/>
    </row>
    <row r="36" spans="1:26" s="19" customFormat="1" ht="15.75" customHeight="1" x14ac:dyDescent="0.25">
      <c r="A36" s="32" t="s">
        <v>36</v>
      </c>
      <c r="B36" s="33">
        <v>0.185</v>
      </c>
      <c r="C36" s="29">
        <f t="shared" si="8"/>
        <v>0.14299999999999999</v>
      </c>
      <c r="D36" s="34">
        <f t="shared" si="9"/>
        <v>0.22082648509039679</v>
      </c>
      <c r="E36" s="34">
        <f t="shared" si="2"/>
        <v>3.1578187367926742</v>
      </c>
      <c r="F36" s="33">
        <v>31.68</v>
      </c>
      <c r="G36" s="34">
        <f t="shared" si="10"/>
        <v>12.393215999999999</v>
      </c>
      <c r="H36" s="33">
        <v>0.5</v>
      </c>
      <c r="I36" s="34">
        <f t="shared" si="11"/>
        <v>4.9839310871096498E-2</v>
      </c>
      <c r="J36" s="35">
        <f t="shared" si="12"/>
        <v>49.839310871096501</v>
      </c>
      <c r="K36" s="35">
        <f t="shared" si="13"/>
        <v>12.740110140873339</v>
      </c>
      <c r="L36" s="35">
        <f t="shared" si="14"/>
        <v>4.9839310871096494</v>
      </c>
      <c r="M36" s="14"/>
      <c r="N36" s="14"/>
      <c r="O36" s="15"/>
      <c r="P36" s="17"/>
      <c r="Q36" s="15"/>
      <c r="R36" s="17"/>
      <c r="S36" s="15"/>
      <c r="T36" s="15"/>
      <c r="U36" s="15"/>
      <c r="V36" s="16"/>
      <c r="W36" s="18"/>
      <c r="X36" s="14"/>
      <c r="Y36" s="14"/>
      <c r="Z36" s="14"/>
    </row>
    <row r="37" spans="1:26" ht="15.75" customHeight="1" x14ac:dyDescent="0.25">
      <c r="A37" s="31"/>
      <c r="B37" s="29"/>
      <c r="C37" s="29"/>
      <c r="D37" s="30"/>
      <c r="E37" s="34"/>
      <c r="F37" s="29"/>
      <c r="G37" s="34"/>
      <c r="H37" s="29"/>
      <c r="I37" s="30"/>
      <c r="J37" s="36"/>
      <c r="K37" s="35"/>
      <c r="L37" s="35"/>
      <c r="M37" s="12"/>
      <c r="N37" s="10"/>
      <c r="O37" s="11"/>
      <c r="P37" s="11"/>
      <c r="Q37" s="11"/>
      <c r="R37" s="8"/>
      <c r="S37" s="11"/>
      <c r="T37" s="11"/>
      <c r="U37" s="11"/>
      <c r="V37" s="7"/>
      <c r="W37" s="9"/>
      <c r="X37" s="12"/>
      <c r="Y37" s="12"/>
      <c r="Z37" s="12"/>
    </row>
    <row r="38" spans="1:26" ht="15.75" customHeight="1" x14ac:dyDescent="0.25">
      <c r="A38" s="38" t="s">
        <v>15</v>
      </c>
      <c r="B38" s="39"/>
      <c r="C38" s="39"/>
      <c r="D38" s="40"/>
      <c r="E38" s="34"/>
      <c r="F38" s="29"/>
      <c r="G38" s="34"/>
      <c r="H38" s="29"/>
      <c r="I38" s="30"/>
      <c r="J38" s="36"/>
      <c r="K38" s="35"/>
      <c r="L38" s="35"/>
      <c r="M38" s="12"/>
      <c r="N38" s="10"/>
      <c r="O38" s="11"/>
      <c r="P38" s="11"/>
      <c r="Q38" s="11"/>
      <c r="R38" s="8"/>
      <c r="S38" s="11"/>
      <c r="T38" s="11"/>
      <c r="U38" s="11"/>
      <c r="V38" s="7"/>
      <c r="W38" s="9"/>
      <c r="X38" s="12"/>
      <c r="Y38" s="12"/>
      <c r="Z38" s="12"/>
    </row>
    <row r="39" spans="1:26" s="19" customFormat="1" ht="15.75" customHeight="1" x14ac:dyDescent="0.25">
      <c r="A39" s="32" t="s">
        <v>16</v>
      </c>
      <c r="B39" s="33">
        <v>0.53100000000000003</v>
      </c>
      <c r="C39" s="33">
        <f t="shared" ref="C39:C43" si="15">B39-0.042</f>
        <v>0.48900000000000005</v>
      </c>
      <c r="D39" s="34">
        <f t="shared" ref="D39:D42" si="16">(C39-(-0.0451))/0.8518</f>
        <v>0.6270251232683729</v>
      </c>
      <c r="E39" s="34">
        <f t="shared" si="2"/>
        <v>8.9664592627377324</v>
      </c>
      <c r="F39" s="33">
        <v>230.81</v>
      </c>
      <c r="G39" s="34">
        <f t="shared" ref="G39:G42" si="17">(39.12/100)*F39</f>
        <v>90.292872000000003</v>
      </c>
      <c r="H39" s="33">
        <v>2.1</v>
      </c>
      <c r="I39" s="34">
        <f t="shared" ref="I39:I42" si="18">(E39*H39)/F39</f>
        <v>8.158036675945253E-2</v>
      </c>
      <c r="J39" s="35">
        <f t="shared" ref="J39:J42" si="19">I39*1000</f>
        <v>81.580366759452531</v>
      </c>
      <c r="K39" s="35">
        <f t="shared" ref="K39:K42" si="20">((E39*H39)/G39)*100</f>
        <v>20.853876983500136</v>
      </c>
      <c r="L39" s="35">
        <f t="shared" ref="L39:L42" si="21">I39*100</f>
        <v>8.1580366759452527</v>
      </c>
      <c r="M39" s="20"/>
      <c r="N39" s="20"/>
      <c r="O39" s="21"/>
      <c r="P39" s="21"/>
      <c r="Q39" s="21"/>
      <c r="R39" s="17"/>
      <c r="S39" s="21"/>
      <c r="T39" s="21"/>
      <c r="U39" s="21"/>
      <c r="V39" s="16"/>
      <c r="W39" s="18"/>
      <c r="X39" s="20"/>
      <c r="Y39" s="20"/>
      <c r="Z39" s="20"/>
    </row>
    <row r="40" spans="1:26" s="19" customFormat="1" ht="15.75" customHeight="1" x14ac:dyDescent="0.25">
      <c r="A40" s="32" t="s">
        <v>16</v>
      </c>
      <c r="B40" s="33">
        <v>0.53600000000000003</v>
      </c>
      <c r="C40" s="33">
        <f t="shared" si="15"/>
        <v>0.49400000000000005</v>
      </c>
      <c r="D40" s="34">
        <f t="shared" si="16"/>
        <v>0.63289504578539568</v>
      </c>
      <c r="E40" s="34">
        <f t="shared" si="2"/>
        <v>9.0503991547311582</v>
      </c>
      <c r="F40" s="33">
        <v>230.81</v>
      </c>
      <c r="G40" s="34">
        <f t="shared" si="17"/>
        <v>90.292872000000003</v>
      </c>
      <c r="H40" s="33">
        <v>2.1</v>
      </c>
      <c r="I40" s="34">
        <f t="shared" si="18"/>
        <v>8.2344084853062841E-2</v>
      </c>
      <c r="J40" s="35">
        <f t="shared" si="19"/>
        <v>82.344084853062839</v>
      </c>
      <c r="K40" s="35">
        <f t="shared" si="20"/>
        <v>21.049101445056966</v>
      </c>
      <c r="L40" s="35">
        <f t="shared" si="21"/>
        <v>8.2344084853062842</v>
      </c>
      <c r="M40" s="20"/>
      <c r="N40" s="20"/>
      <c r="O40" s="21"/>
      <c r="P40" s="21"/>
      <c r="Q40" s="21"/>
      <c r="R40" s="17"/>
      <c r="S40" s="21"/>
      <c r="T40" s="21"/>
      <c r="U40" s="21"/>
      <c r="V40" s="16"/>
      <c r="W40" s="18"/>
      <c r="X40" s="20"/>
      <c r="Y40" s="20"/>
      <c r="Z40" s="20"/>
    </row>
    <row r="41" spans="1:26" s="19" customFormat="1" ht="15.75" customHeight="1" x14ac:dyDescent="0.25">
      <c r="A41" s="32" t="s">
        <v>17</v>
      </c>
      <c r="B41" s="33">
        <v>0.58399999999999996</v>
      </c>
      <c r="C41" s="33">
        <f t="shared" si="15"/>
        <v>0.54199999999999993</v>
      </c>
      <c r="D41" s="34">
        <f t="shared" si="16"/>
        <v>0.6892463019488142</v>
      </c>
      <c r="E41" s="34">
        <f t="shared" si="2"/>
        <v>9.8562221178680431</v>
      </c>
      <c r="F41" s="33">
        <v>208.99</v>
      </c>
      <c r="G41" s="34">
        <f t="shared" si="17"/>
        <v>81.756888000000004</v>
      </c>
      <c r="H41" s="33">
        <v>2.1</v>
      </c>
      <c r="I41" s="34">
        <f t="shared" si="18"/>
        <v>9.9038549440274126E-2</v>
      </c>
      <c r="J41" s="35">
        <f t="shared" si="19"/>
        <v>99.038549440274124</v>
      </c>
      <c r="K41" s="35">
        <f t="shared" si="20"/>
        <v>25.316602617656986</v>
      </c>
      <c r="L41" s="35">
        <f t="shared" si="21"/>
        <v>9.9038549440274117</v>
      </c>
      <c r="M41" s="20"/>
      <c r="N41" s="20"/>
      <c r="O41" s="21"/>
      <c r="P41" s="21"/>
      <c r="Q41" s="21"/>
      <c r="R41" s="17"/>
      <c r="S41" s="21"/>
      <c r="T41" s="21"/>
      <c r="U41" s="21"/>
      <c r="V41" s="16"/>
      <c r="W41" s="18"/>
      <c r="X41" s="20"/>
      <c r="Y41" s="20"/>
      <c r="Z41" s="20"/>
    </row>
    <row r="42" spans="1:26" s="19" customFormat="1" ht="15.75" customHeight="1" x14ac:dyDescent="0.25">
      <c r="A42" s="32" t="s">
        <v>17</v>
      </c>
      <c r="B42" s="33">
        <v>0.57899999999999996</v>
      </c>
      <c r="C42" s="33">
        <f t="shared" si="15"/>
        <v>0.53699999999999992</v>
      </c>
      <c r="D42" s="34">
        <f t="shared" si="16"/>
        <v>0.68337637943179141</v>
      </c>
      <c r="E42" s="34">
        <f t="shared" si="2"/>
        <v>9.7722822258746174</v>
      </c>
      <c r="F42" s="33">
        <v>208.99</v>
      </c>
      <c r="G42" s="34">
        <f t="shared" si="17"/>
        <v>81.756888000000004</v>
      </c>
      <c r="H42" s="33">
        <v>2.1</v>
      </c>
      <c r="I42" s="34">
        <f t="shared" si="18"/>
        <v>9.8195093900840691E-2</v>
      </c>
      <c r="J42" s="35">
        <f t="shared" si="19"/>
        <v>98.195093900840689</v>
      </c>
      <c r="K42" s="35">
        <f t="shared" si="20"/>
        <v>25.10099537342554</v>
      </c>
      <c r="L42" s="35">
        <f t="shared" si="21"/>
        <v>9.8195093900840682</v>
      </c>
      <c r="M42" s="20"/>
      <c r="N42" s="20"/>
      <c r="O42" s="21"/>
      <c r="P42" s="21"/>
      <c r="Q42" s="21"/>
      <c r="R42" s="17"/>
      <c r="S42" s="21"/>
      <c r="T42" s="21"/>
      <c r="U42" s="21"/>
      <c r="V42" s="16"/>
      <c r="W42" s="18"/>
      <c r="X42" s="20"/>
      <c r="Y42" s="20"/>
      <c r="Z42" s="20"/>
    </row>
    <row r="43" spans="1:26" s="19" customFormat="1" ht="15.75" customHeight="1" x14ac:dyDescent="0.25">
      <c r="A43" s="32" t="s">
        <v>18</v>
      </c>
      <c r="B43" s="33">
        <v>0.64800000000000002</v>
      </c>
      <c r="C43" s="33">
        <f t="shared" si="15"/>
        <v>0.60599999999999998</v>
      </c>
      <c r="D43" s="34">
        <f t="shared" si="9"/>
        <v>0.76438131016670585</v>
      </c>
      <c r="E43" s="34">
        <f t="shared" si="2"/>
        <v>10.930652735383894</v>
      </c>
      <c r="F43" s="33">
        <v>226.29</v>
      </c>
      <c r="G43" s="34">
        <f t="shared" ref="G43:G56" si="22">(39.12/100)*F43</f>
        <v>88.524647999999999</v>
      </c>
      <c r="H43" s="33">
        <v>2.1</v>
      </c>
      <c r="I43" s="34">
        <f t="shared" ref="I43:I56" si="23">(E43*H43)/F43</f>
        <v>0.10143784853199955</v>
      </c>
      <c r="J43" s="35">
        <f t="shared" ref="J43:J56" si="24">I43*1000</f>
        <v>101.43784853199955</v>
      </c>
      <c r="K43" s="35">
        <f t="shared" ref="K43:K56" si="25">((E43*H43)/G43)*100</f>
        <v>25.929920381390481</v>
      </c>
      <c r="L43" s="35">
        <f t="shared" ref="L43:L56" si="26">I43*100</f>
        <v>10.143784853199955</v>
      </c>
      <c r="M43" s="20"/>
      <c r="N43" s="20"/>
      <c r="O43" s="21"/>
      <c r="P43" s="21"/>
      <c r="Q43" s="21"/>
      <c r="R43" s="17"/>
      <c r="S43" s="21"/>
      <c r="T43" s="21"/>
      <c r="U43" s="21"/>
      <c r="V43" s="16"/>
      <c r="W43" s="18"/>
      <c r="X43" s="20"/>
      <c r="Y43" s="20"/>
      <c r="Z43" s="20"/>
    </row>
    <row r="44" spans="1:26" s="19" customFormat="1" ht="15.75" customHeight="1" x14ac:dyDescent="0.25">
      <c r="A44" s="32" t="s">
        <v>18</v>
      </c>
      <c r="B44" s="33">
        <v>0.64500000000000002</v>
      </c>
      <c r="C44" s="33">
        <f t="shared" ref="C44:C56" si="27">B44-0.042</f>
        <v>0.60299999999999998</v>
      </c>
      <c r="D44" s="34">
        <f t="shared" si="9"/>
        <v>0.76085935665649218</v>
      </c>
      <c r="E44" s="34">
        <f t="shared" si="2"/>
        <v>10.880288800187838</v>
      </c>
      <c r="F44" s="33">
        <v>226.29</v>
      </c>
      <c r="G44" s="34">
        <f t="shared" si="22"/>
        <v>88.524647999999999</v>
      </c>
      <c r="H44" s="33">
        <v>2.1</v>
      </c>
      <c r="I44" s="34">
        <f t="shared" si="23"/>
        <v>0.10097046480354617</v>
      </c>
      <c r="J44" s="35">
        <f t="shared" si="24"/>
        <v>100.97046480354616</v>
      </c>
      <c r="K44" s="35">
        <f t="shared" si="25"/>
        <v>25.810446013176424</v>
      </c>
      <c r="L44" s="35">
        <f t="shared" si="26"/>
        <v>10.097046480354617</v>
      </c>
      <c r="M44" s="20"/>
      <c r="N44" s="20"/>
      <c r="O44" s="21"/>
      <c r="P44" s="21"/>
      <c r="Q44" s="21"/>
      <c r="R44" s="17"/>
      <c r="S44" s="21"/>
      <c r="T44" s="21"/>
      <c r="U44" s="21"/>
      <c r="V44" s="16"/>
      <c r="W44" s="18"/>
      <c r="X44" s="20"/>
      <c r="Y44" s="20"/>
      <c r="Z44" s="20"/>
    </row>
    <row r="45" spans="1:26" s="19" customFormat="1" ht="15.75" customHeight="1" x14ac:dyDescent="0.25">
      <c r="A45" s="32" t="s">
        <v>19</v>
      </c>
      <c r="B45" s="33">
        <v>0.25</v>
      </c>
      <c r="C45" s="33">
        <f t="shared" si="27"/>
        <v>0.20799999999999999</v>
      </c>
      <c r="D45" s="34">
        <f t="shared" si="9"/>
        <v>0.29713547781169286</v>
      </c>
      <c r="E45" s="34">
        <f t="shared" si="2"/>
        <v>4.249037332707208</v>
      </c>
      <c r="F45" s="33">
        <v>202.42</v>
      </c>
      <c r="G45" s="34">
        <f t="shared" si="22"/>
        <v>79.186703999999992</v>
      </c>
      <c r="H45" s="33">
        <v>2.1</v>
      </c>
      <c r="I45" s="34">
        <f t="shared" si="23"/>
        <v>4.4081505773565545E-2</v>
      </c>
      <c r="J45" s="35">
        <f t="shared" si="24"/>
        <v>44.081505773565546</v>
      </c>
      <c r="K45" s="35">
        <f t="shared" si="25"/>
        <v>11.268278571974832</v>
      </c>
      <c r="L45" s="35">
        <f t="shared" si="26"/>
        <v>4.4081505773565546</v>
      </c>
      <c r="M45" s="14"/>
      <c r="N45" s="14"/>
      <c r="O45" s="15"/>
      <c r="P45" s="15"/>
      <c r="Q45" s="15"/>
      <c r="R45" s="17"/>
      <c r="S45" s="15"/>
      <c r="T45" s="15"/>
      <c r="U45" s="15"/>
      <c r="V45" s="16"/>
      <c r="W45" s="18"/>
      <c r="X45" s="14"/>
      <c r="Y45" s="14"/>
      <c r="Z45" s="14"/>
    </row>
    <row r="46" spans="1:26" s="19" customFormat="1" ht="15.75" customHeight="1" x14ac:dyDescent="0.25">
      <c r="A46" s="32" t="s">
        <v>19</v>
      </c>
      <c r="B46" s="33">
        <v>0.25600000000000001</v>
      </c>
      <c r="C46" s="33">
        <f t="shared" si="27"/>
        <v>0.214</v>
      </c>
      <c r="D46" s="34">
        <f t="shared" si="9"/>
        <v>0.3041793848321202</v>
      </c>
      <c r="E46" s="34">
        <f t="shared" si="2"/>
        <v>4.3497652030993192</v>
      </c>
      <c r="F46" s="33">
        <v>202.42</v>
      </c>
      <c r="G46" s="34">
        <f t="shared" si="22"/>
        <v>79.186703999999992</v>
      </c>
      <c r="H46" s="33">
        <v>2.1</v>
      </c>
      <c r="I46" s="34">
        <f t="shared" si="23"/>
        <v>4.5126503934930201E-2</v>
      </c>
      <c r="J46" s="35">
        <f t="shared" si="24"/>
        <v>45.126503934930199</v>
      </c>
      <c r="K46" s="35">
        <f t="shared" si="25"/>
        <v>11.535404891342077</v>
      </c>
      <c r="L46" s="35">
        <f t="shared" si="26"/>
        <v>4.5126503934930202</v>
      </c>
      <c r="M46" s="14"/>
      <c r="N46" s="14"/>
      <c r="O46" s="15"/>
      <c r="P46" s="15"/>
      <c r="Q46" s="15"/>
      <c r="R46" s="17"/>
      <c r="S46" s="15"/>
      <c r="T46" s="15"/>
      <c r="U46" s="15"/>
      <c r="V46" s="16"/>
      <c r="W46" s="18"/>
      <c r="X46" s="14"/>
      <c r="Y46" s="14"/>
      <c r="Z46" s="14"/>
    </row>
    <row r="47" spans="1:26" s="19" customFormat="1" ht="15" x14ac:dyDescent="0.25">
      <c r="A47" s="32" t="s">
        <v>20</v>
      </c>
      <c r="B47" s="33">
        <v>0.27</v>
      </c>
      <c r="C47" s="33">
        <f>B47-0.042</f>
        <v>0.22800000000000001</v>
      </c>
      <c r="D47" s="34">
        <f>(C47-(-0.0451))/0.8518</f>
        <v>0.320615167879784</v>
      </c>
      <c r="E47" s="34">
        <f t="shared" si="2"/>
        <v>4.5847969006809111</v>
      </c>
      <c r="F47" s="33">
        <v>224.74</v>
      </c>
      <c r="G47" s="34">
        <f>(39.12/100)*F47</f>
        <v>87.918288000000004</v>
      </c>
      <c r="H47" s="33">
        <v>2.1</v>
      </c>
      <c r="I47" s="34">
        <f>(E47*H47)/F47</f>
        <v>4.2840942829180002E-2</v>
      </c>
      <c r="J47" s="35">
        <f>I47*1000</f>
        <v>42.840942829180001</v>
      </c>
      <c r="K47" s="35">
        <f>((E47*H47)/G47)*100</f>
        <v>10.951161254902864</v>
      </c>
      <c r="L47" s="35">
        <f>I47*100</f>
        <v>4.2840942829180007</v>
      </c>
      <c r="M47" s="14"/>
      <c r="N47" s="14"/>
      <c r="O47" s="15"/>
      <c r="P47" s="15"/>
      <c r="Q47" s="15"/>
      <c r="R47" s="17"/>
      <c r="S47" s="15"/>
      <c r="T47" s="15"/>
      <c r="U47" s="15"/>
      <c r="V47" s="16"/>
      <c r="W47" s="18"/>
      <c r="X47" s="14"/>
      <c r="Y47" s="14"/>
      <c r="Z47" s="14"/>
    </row>
    <row r="48" spans="1:26" s="19" customFormat="1" ht="15" x14ac:dyDescent="0.25">
      <c r="A48" s="32" t="s">
        <v>20</v>
      </c>
      <c r="B48" s="33">
        <v>0.27400000000000002</v>
      </c>
      <c r="C48" s="33">
        <f>B48-0.042</f>
        <v>0.23200000000000001</v>
      </c>
      <c r="D48" s="34">
        <f>(C48-(-0.0451))/0.8518</f>
        <v>0.32531110589340223</v>
      </c>
      <c r="E48" s="34">
        <f t="shared" si="2"/>
        <v>4.6519488142756522</v>
      </c>
      <c r="F48" s="33">
        <v>224.74</v>
      </c>
      <c r="G48" s="34">
        <f>(39.12/100)*F48</f>
        <v>87.918288000000004</v>
      </c>
      <c r="H48" s="33">
        <v>2.1</v>
      </c>
      <c r="I48" s="34">
        <f>(E48*H48)/F48</f>
        <v>4.3468419106429075E-2</v>
      </c>
      <c r="J48" s="35">
        <f>I48*1000</f>
        <v>43.468419106429074</v>
      </c>
      <c r="K48" s="35">
        <f>((E48*H48)/G48)*100</f>
        <v>11.11155907628555</v>
      </c>
      <c r="L48" s="35">
        <f>I48*100</f>
        <v>4.3468419106429073</v>
      </c>
      <c r="M48" s="14"/>
      <c r="N48" s="14"/>
      <c r="O48" s="15"/>
      <c r="P48" s="15"/>
      <c r="Q48" s="15"/>
      <c r="R48" s="17"/>
      <c r="S48" s="15"/>
      <c r="T48" s="15"/>
      <c r="U48" s="15"/>
      <c r="V48" s="16"/>
      <c r="W48" s="18"/>
      <c r="X48" s="14"/>
      <c r="Y48" s="14"/>
      <c r="Z48" s="14"/>
    </row>
    <row r="49" spans="1:26" s="19" customFormat="1" ht="15.75" customHeight="1" x14ac:dyDescent="0.25">
      <c r="A49" s="32" t="s">
        <v>21</v>
      </c>
      <c r="B49" s="33">
        <v>0.22700000000000001</v>
      </c>
      <c r="C49" s="33">
        <f t="shared" si="27"/>
        <v>0.185</v>
      </c>
      <c r="D49" s="34">
        <f t="shared" si="9"/>
        <v>0.2701338342333881</v>
      </c>
      <c r="E49" s="34">
        <f t="shared" si="2"/>
        <v>3.8629138295374501</v>
      </c>
      <c r="F49" s="33">
        <v>198.79</v>
      </c>
      <c r="G49" s="34">
        <f t="shared" si="22"/>
        <v>77.766647999999989</v>
      </c>
      <c r="H49" s="33">
        <v>2.1</v>
      </c>
      <c r="I49" s="34">
        <f t="shared" si="23"/>
        <v>4.0807480466968388E-2</v>
      </c>
      <c r="J49" s="35">
        <f t="shared" si="24"/>
        <v>40.807480466968386</v>
      </c>
      <c r="K49" s="35">
        <f t="shared" si="25"/>
        <v>10.431360037568608</v>
      </c>
      <c r="L49" s="35">
        <f t="shared" si="26"/>
        <v>4.0807480466968391</v>
      </c>
      <c r="M49" s="14"/>
      <c r="N49" s="14"/>
      <c r="O49" s="15"/>
      <c r="P49" s="15"/>
      <c r="Q49" s="15"/>
      <c r="R49" s="17"/>
      <c r="S49" s="15"/>
      <c r="T49" s="15"/>
      <c r="U49" s="15"/>
      <c r="V49" s="16"/>
      <c r="W49" s="18"/>
      <c r="X49" s="14"/>
      <c r="Y49" s="14"/>
      <c r="Z49" s="14"/>
    </row>
    <row r="50" spans="1:26" s="19" customFormat="1" ht="15.75" customHeight="1" x14ac:dyDescent="0.25">
      <c r="A50" s="32" t="s">
        <v>21</v>
      </c>
      <c r="B50" s="33">
        <v>0.224</v>
      </c>
      <c r="C50" s="33">
        <f t="shared" si="27"/>
        <v>0.182</v>
      </c>
      <c r="D50" s="34">
        <f t="shared" si="9"/>
        <v>0.26661188072317443</v>
      </c>
      <c r="E50" s="34">
        <f t="shared" si="2"/>
        <v>3.8125498943413945</v>
      </c>
      <c r="F50" s="33">
        <v>198.79</v>
      </c>
      <c r="G50" s="34">
        <f t="shared" si="22"/>
        <v>77.766647999999989</v>
      </c>
      <c r="H50" s="33">
        <v>2.1</v>
      </c>
      <c r="I50" s="34">
        <f t="shared" si="23"/>
        <v>4.0275440304426424E-2</v>
      </c>
      <c r="J50" s="35">
        <f t="shared" si="24"/>
        <v>40.275440304426425</v>
      </c>
      <c r="K50" s="35">
        <f t="shared" si="25"/>
        <v>10.295357951029251</v>
      </c>
      <c r="L50" s="35">
        <f t="shared" si="26"/>
        <v>4.0275440304426429</v>
      </c>
      <c r="M50" s="14"/>
      <c r="N50" s="14"/>
      <c r="O50" s="15"/>
      <c r="P50" s="15"/>
      <c r="Q50" s="15"/>
      <c r="R50" s="17"/>
      <c r="S50" s="15"/>
      <c r="T50" s="15"/>
      <c r="U50" s="15"/>
      <c r="V50" s="16"/>
      <c r="W50" s="18"/>
      <c r="X50" s="14"/>
      <c r="Y50" s="14"/>
      <c r="Z50" s="14"/>
    </row>
    <row r="51" spans="1:26" s="19" customFormat="1" ht="15" x14ac:dyDescent="0.25">
      <c r="A51" s="32" t="s">
        <v>22</v>
      </c>
      <c r="B51" s="33">
        <v>0.26600000000000001</v>
      </c>
      <c r="C51" s="33">
        <f t="shared" si="27"/>
        <v>0.224</v>
      </c>
      <c r="D51" s="34">
        <f t="shared" si="9"/>
        <v>0.31591922986616577</v>
      </c>
      <c r="E51" s="34">
        <f t="shared" si="2"/>
        <v>4.5176449870861708</v>
      </c>
      <c r="F51" s="33">
        <v>167.75</v>
      </c>
      <c r="G51" s="34">
        <f t="shared" si="22"/>
        <v>65.623800000000003</v>
      </c>
      <c r="H51" s="33">
        <v>2.1</v>
      </c>
      <c r="I51" s="34">
        <f t="shared" si="23"/>
        <v>5.6554721149811985E-2</v>
      </c>
      <c r="J51" s="35">
        <f t="shared" si="24"/>
        <v>56.554721149811982</v>
      </c>
      <c r="K51" s="35">
        <f t="shared" si="25"/>
        <v>14.456728310279136</v>
      </c>
      <c r="L51" s="35">
        <f t="shared" si="26"/>
        <v>5.6554721149811984</v>
      </c>
      <c r="M51" s="14"/>
      <c r="N51" s="14"/>
      <c r="O51" s="15"/>
      <c r="P51" s="15"/>
      <c r="Q51" s="15"/>
      <c r="R51" s="17"/>
      <c r="S51" s="15"/>
      <c r="T51" s="15"/>
      <c r="U51" s="15"/>
      <c r="V51" s="16"/>
      <c r="W51" s="18"/>
      <c r="X51" s="14"/>
      <c r="Y51" s="14"/>
      <c r="Z51" s="14"/>
    </row>
    <row r="52" spans="1:26" s="19" customFormat="1" ht="15" x14ac:dyDescent="0.25">
      <c r="A52" s="32" t="s">
        <v>22</v>
      </c>
      <c r="B52" s="33">
        <v>0.27100000000000002</v>
      </c>
      <c r="C52" s="33">
        <f t="shared" si="27"/>
        <v>0.22900000000000001</v>
      </c>
      <c r="D52" s="34">
        <f t="shared" si="9"/>
        <v>0.32178915238318856</v>
      </c>
      <c r="E52" s="34">
        <f t="shared" si="2"/>
        <v>4.6015848790795966</v>
      </c>
      <c r="F52" s="33">
        <v>167.75</v>
      </c>
      <c r="G52" s="34">
        <f t="shared" si="22"/>
        <v>65.623800000000003</v>
      </c>
      <c r="H52" s="33">
        <v>2.1</v>
      </c>
      <c r="I52" s="34">
        <f t="shared" si="23"/>
        <v>5.7605533508597033E-2</v>
      </c>
      <c r="J52" s="35">
        <f t="shared" si="24"/>
        <v>57.605533508597034</v>
      </c>
      <c r="K52" s="35">
        <f t="shared" si="25"/>
        <v>14.725340876430733</v>
      </c>
      <c r="L52" s="35">
        <f t="shared" si="26"/>
        <v>5.7605533508597029</v>
      </c>
      <c r="M52" s="14"/>
      <c r="N52" s="14"/>
      <c r="O52" s="15"/>
      <c r="P52" s="15"/>
      <c r="Q52" s="15"/>
      <c r="R52" s="17"/>
      <c r="S52" s="15"/>
      <c r="T52" s="15"/>
      <c r="U52" s="15"/>
      <c r="V52" s="16"/>
      <c r="W52" s="18"/>
      <c r="X52" s="14"/>
      <c r="Y52" s="14"/>
      <c r="Z52" s="14"/>
    </row>
    <row r="53" spans="1:26" s="19" customFormat="1" ht="15" x14ac:dyDescent="0.25">
      <c r="A53" s="32" t="s">
        <v>23</v>
      </c>
      <c r="B53" s="33">
        <v>0.23699999999999999</v>
      </c>
      <c r="C53" s="33">
        <f>B53-0.042</f>
        <v>0.19499999999999998</v>
      </c>
      <c r="D53" s="34">
        <f>(C53-(-0.0451))/0.8518</f>
        <v>0.28187367926743362</v>
      </c>
      <c r="E53" s="34">
        <f t="shared" si="2"/>
        <v>4.0307936135243008</v>
      </c>
      <c r="F53" s="33">
        <v>154.69999999999999</v>
      </c>
      <c r="G53" s="34">
        <f>(39.12/100)*F53</f>
        <v>60.518639999999998</v>
      </c>
      <c r="H53" s="33">
        <v>2.1</v>
      </c>
      <c r="I53" s="34">
        <f>(E53*H53)/F53</f>
        <v>5.4716655387207713E-2</v>
      </c>
      <c r="J53" s="35">
        <f>I53*1000</f>
        <v>54.716655387207716</v>
      </c>
      <c r="K53" s="35">
        <f>((E53*H53)/G53)*100</f>
        <v>13.986875098979477</v>
      </c>
      <c r="L53" s="35">
        <f>I53*100</f>
        <v>5.4716655387207709</v>
      </c>
      <c r="M53" s="14"/>
      <c r="N53" s="14"/>
      <c r="O53" s="15"/>
      <c r="P53" s="15"/>
      <c r="Q53" s="15"/>
      <c r="R53" s="17"/>
      <c r="S53" s="15"/>
      <c r="T53" s="15"/>
      <c r="U53" s="15"/>
      <c r="V53" s="16"/>
      <c r="W53" s="18"/>
      <c r="X53" s="14"/>
      <c r="Y53" s="14"/>
      <c r="Z53" s="14"/>
    </row>
    <row r="54" spans="1:26" s="19" customFormat="1" ht="15" x14ac:dyDescent="0.25">
      <c r="A54" s="32" t="s">
        <v>23</v>
      </c>
      <c r="B54" s="33">
        <v>0.23499999999999999</v>
      </c>
      <c r="C54" s="33">
        <f>B54-0.042</f>
        <v>0.19299999999999998</v>
      </c>
      <c r="D54" s="34">
        <f>(C54-(-0.0451))/0.8518</f>
        <v>0.27952571026062456</v>
      </c>
      <c r="E54" s="34">
        <f t="shared" si="2"/>
        <v>3.9972176567269315</v>
      </c>
      <c r="F54" s="33">
        <v>154.69999999999999</v>
      </c>
      <c r="G54" s="34">
        <f>(39.12/100)*F54</f>
        <v>60.518639999999998</v>
      </c>
      <c r="H54" s="33">
        <v>2.1</v>
      </c>
      <c r="I54" s="34">
        <f>(E54*H54)/F54</f>
        <v>5.4260873168238889E-2</v>
      </c>
      <c r="J54" s="35">
        <f>I54*1000</f>
        <v>54.260873168238888</v>
      </c>
      <c r="K54" s="35">
        <f>((E54*H54)/G54)*100</f>
        <v>13.870366351799307</v>
      </c>
      <c r="L54" s="35">
        <f>I54*100</f>
        <v>5.4260873168238888</v>
      </c>
      <c r="M54" s="14"/>
      <c r="N54" s="14"/>
      <c r="O54" s="15"/>
      <c r="P54" s="15"/>
      <c r="Q54" s="15"/>
      <c r="R54" s="17"/>
      <c r="S54" s="15"/>
      <c r="T54" s="15"/>
      <c r="U54" s="15"/>
      <c r="V54" s="16"/>
      <c r="W54" s="18"/>
      <c r="X54" s="14"/>
      <c r="Y54" s="14"/>
      <c r="Z54" s="14"/>
    </row>
    <row r="55" spans="1:26" s="19" customFormat="1" ht="15" x14ac:dyDescent="0.25">
      <c r="A55" s="32" t="s">
        <v>24</v>
      </c>
      <c r="B55" s="33">
        <v>0.22800000000000001</v>
      </c>
      <c r="C55" s="33">
        <f t="shared" si="27"/>
        <v>0.186</v>
      </c>
      <c r="D55" s="34">
        <f t="shared" si="9"/>
        <v>0.27130781873679266</v>
      </c>
      <c r="E55" s="34">
        <f t="shared" si="2"/>
        <v>3.8797018079361352</v>
      </c>
      <c r="F55" s="33">
        <v>197.65</v>
      </c>
      <c r="G55" s="34">
        <f t="shared" si="22"/>
        <v>77.320679999999996</v>
      </c>
      <c r="H55" s="33">
        <v>2.1</v>
      </c>
      <c r="I55" s="34">
        <f t="shared" si="23"/>
        <v>4.1221218298334854E-2</v>
      </c>
      <c r="J55" s="35">
        <f t="shared" si="24"/>
        <v>41.221218298334854</v>
      </c>
      <c r="K55" s="35">
        <f t="shared" si="25"/>
        <v>10.537121241905638</v>
      </c>
      <c r="L55" s="35">
        <f t="shared" si="26"/>
        <v>4.1221218298334854</v>
      </c>
      <c r="M55" s="14"/>
      <c r="N55" s="14"/>
      <c r="O55" s="15"/>
      <c r="P55" s="15"/>
      <c r="Q55" s="15"/>
      <c r="R55" s="17"/>
      <c r="S55" s="15"/>
      <c r="T55" s="15"/>
      <c r="U55" s="15"/>
      <c r="V55" s="16"/>
      <c r="W55" s="18"/>
      <c r="X55" s="14"/>
      <c r="Y55" s="14"/>
      <c r="Z55" s="14"/>
    </row>
    <row r="56" spans="1:26" s="19" customFormat="1" ht="15" x14ac:dyDescent="0.25">
      <c r="A56" s="32" t="s">
        <v>24</v>
      </c>
      <c r="B56" s="33">
        <v>0.23100000000000001</v>
      </c>
      <c r="C56" s="33">
        <f t="shared" si="27"/>
        <v>0.189</v>
      </c>
      <c r="D56" s="34">
        <f t="shared" si="9"/>
        <v>0.27482977224700633</v>
      </c>
      <c r="E56" s="34">
        <f t="shared" si="2"/>
        <v>3.9300657431321908</v>
      </c>
      <c r="F56" s="33">
        <v>197.65</v>
      </c>
      <c r="G56" s="34">
        <f t="shared" si="22"/>
        <v>77.320679999999996</v>
      </c>
      <c r="H56" s="33">
        <v>2.1</v>
      </c>
      <c r="I56" s="34">
        <f t="shared" si="23"/>
        <v>4.1756327146863656E-2</v>
      </c>
      <c r="J56" s="35">
        <f t="shared" si="24"/>
        <v>41.756327146863654</v>
      </c>
      <c r="K56" s="35">
        <f t="shared" si="25"/>
        <v>10.673907757378236</v>
      </c>
      <c r="L56" s="35">
        <f t="shared" si="26"/>
        <v>4.1756327146863654</v>
      </c>
      <c r="M56" s="14"/>
      <c r="N56" s="14"/>
      <c r="O56" s="15"/>
      <c r="P56" s="15"/>
      <c r="Q56" s="15"/>
      <c r="R56" s="17"/>
      <c r="S56" s="15"/>
      <c r="T56" s="15"/>
      <c r="U56" s="15"/>
      <c r="V56" s="16"/>
      <c r="W56" s="18"/>
      <c r="X56" s="14"/>
      <c r="Y56" s="14"/>
      <c r="Z56" s="14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D56F7-4CA8-4459-A78C-DA87C4B7C31A}">
  <dimension ref="A2:V49"/>
  <sheetViews>
    <sheetView workbookViewId="0">
      <selection activeCell="N23" sqref="N23"/>
    </sheetView>
  </sheetViews>
  <sheetFormatPr defaultColWidth="11.42578125" defaultRowHeight="12.75" x14ac:dyDescent="0.2"/>
  <cols>
    <col min="3" max="3" width="16" customWidth="1"/>
    <col min="4" max="4" width="14.5703125" customWidth="1"/>
    <col min="5" max="5" width="24.42578125" customWidth="1"/>
    <col min="6" max="6" width="11.85546875" customWidth="1"/>
    <col min="7" max="7" width="13.5703125" customWidth="1"/>
    <col min="8" max="8" width="22.7109375" customWidth="1"/>
    <col min="12" max="12" width="12.85546875" customWidth="1"/>
    <col min="14" max="14" width="17" customWidth="1"/>
    <col min="15" max="15" width="14.7109375" customWidth="1"/>
    <col min="16" max="16" width="13.140625" customWidth="1"/>
    <col min="17" max="17" width="11.85546875" customWidth="1"/>
    <col min="18" max="18" width="13.28515625" customWidth="1"/>
    <col min="19" max="19" width="15.42578125" customWidth="1"/>
  </cols>
  <sheetData>
    <row r="2" spans="1:22" x14ac:dyDescent="0.2">
      <c r="L2" s="27"/>
      <c r="M2" s="27"/>
      <c r="N2" s="27"/>
      <c r="O2" s="27"/>
      <c r="P2" s="27"/>
      <c r="Q2" s="27"/>
      <c r="R2" s="27"/>
      <c r="S2" s="27"/>
      <c r="T2" s="27"/>
    </row>
    <row r="3" spans="1:22" x14ac:dyDescent="0.2">
      <c r="A3" s="43" t="s">
        <v>25</v>
      </c>
      <c r="B3" s="43"/>
      <c r="C3" s="43"/>
      <c r="D3" s="43"/>
      <c r="L3" s="27"/>
      <c r="M3" s="27"/>
      <c r="N3" s="27"/>
      <c r="O3" s="27"/>
      <c r="P3" s="27"/>
      <c r="Q3" s="27"/>
      <c r="R3" s="27"/>
      <c r="S3" s="27"/>
      <c r="T3" s="27"/>
    </row>
    <row r="4" spans="1:22" x14ac:dyDescent="0.2">
      <c r="L4" s="27"/>
      <c r="M4" s="27"/>
      <c r="N4" s="27"/>
      <c r="O4" s="27"/>
      <c r="P4" s="27"/>
      <c r="Q4" s="27"/>
      <c r="R4" s="27"/>
      <c r="S4" s="27"/>
      <c r="T4" s="27"/>
    </row>
    <row r="5" spans="1:22" ht="15" x14ac:dyDescent="0.25">
      <c r="A5" s="43" t="s">
        <v>4</v>
      </c>
      <c r="C5" s="37" t="s">
        <v>39</v>
      </c>
      <c r="D5" s="43" t="s">
        <v>6</v>
      </c>
      <c r="E5" s="43" t="s">
        <v>13</v>
      </c>
      <c r="F5" s="37" t="s">
        <v>38</v>
      </c>
      <c r="G5" s="37" t="s">
        <v>6</v>
      </c>
      <c r="H5" s="43" t="s">
        <v>13</v>
      </c>
      <c r="I5" s="37" t="s">
        <v>38</v>
      </c>
      <c r="J5" s="37" t="s">
        <v>6</v>
      </c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2" x14ac:dyDescent="0.2">
      <c r="A6" s="42" t="s">
        <v>28</v>
      </c>
      <c r="B6" s="41">
        <v>61.017466854305475</v>
      </c>
      <c r="C6" s="41">
        <f>AVERAGE(B6:B7)</f>
        <v>60.86302409355801</v>
      </c>
      <c r="D6" s="41">
        <f>STDEV(B6:B7)</f>
        <v>0.21841504685940746</v>
      </c>
      <c r="E6" s="41">
        <v>15.597511977071951</v>
      </c>
      <c r="F6" s="41">
        <f>AVERAGE(E6:E7)</f>
        <v>15.558032743752047</v>
      </c>
      <c r="G6" s="25">
        <f>STDEV(E6:E7)</f>
        <v>5.5832067193098606E-2</v>
      </c>
      <c r="H6" s="25">
        <v>6.1017466854305473</v>
      </c>
      <c r="I6" s="25">
        <f>AVERAGE(H6:H7)</f>
        <v>6.0863024093558007</v>
      </c>
      <c r="J6" s="25">
        <f>STDEV(H6:H7)</f>
        <v>2.1841504685940368E-2</v>
      </c>
      <c r="K6" s="25"/>
      <c r="L6" s="27"/>
      <c r="M6" s="27"/>
      <c r="N6" s="27"/>
      <c r="O6" s="27"/>
      <c r="P6" s="27"/>
      <c r="Q6" s="27"/>
      <c r="R6" s="27"/>
      <c r="S6" s="27"/>
      <c r="T6" s="27"/>
      <c r="V6" s="25"/>
    </row>
    <row r="7" spans="1:22" x14ac:dyDescent="0.2">
      <c r="A7" s="42" t="s">
        <v>28</v>
      </c>
      <c r="B7" s="41">
        <v>60.708581332810546</v>
      </c>
      <c r="C7" s="41"/>
      <c r="D7" s="41"/>
      <c r="E7" s="41">
        <v>15.518553510432145</v>
      </c>
      <c r="F7" s="41"/>
      <c r="G7" s="25"/>
      <c r="H7" s="25">
        <v>6.0708581332810549</v>
      </c>
      <c r="I7" s="25"/>
      <c r="J7" s="25"/>
      <c r="K7" s="25"/>
      <c r="L7" s="27"/>
      <c r="M7" s="27"/>
      <c r="N7" s="27"/>
      <c r="O7" s="27"/>
      <c r="P7" s="27"/>
      <c r="Q7" s="27"/>
      <c r="R7" s="27"/>
      <c r="S7" s="27"/>
      <c r="T7" s="27"/>
      <c r="V7" s="25"/>
    </row>
    <row r="8" spans="1:22" x14ac:dyDescent="0.2">
      <c r="A8" s="42" t="s">
        <v>29</v>
      </c>
      <c r="B8" s="41">
        <v>74.011249515650192</v>
      </c>
      <c r="C8" s="41">
        <f>AVERAGE(B8:B9)</f>
        <v>73.887013548647786</v>
      </c>
      <c r="D8" s="41">
        <f>STDEV(B8:B9)</f>
        <v>0.17569618946932855</v>
      </c>
      <c r="E8" s="41">
        <v>18.91903106228277</v>
      </c>
      <c r="F8" s="41">
        <f>AVERAGE(E8:E9)</f>
        <v>18.88727340200608</v>
      </c>
      <c r="G8" s="25">
        <f>STDEV(E8:E9)</f>
        <v>4.4912113872528567E-2</v>
      </c>
      <c r="H8" s="25">
        <v>7.4011249515650199</v>
      </c>
      <c r="I8" s="25">
        <f>AVERAGE(H8:H9)</f>
        <v>7.3887013548647804</v>
      </c>
      <c r="J8" s="25">
        <f>STDEV(H8:H9)</f>
        <v>1.7569618946932979E-2</v>
      </c>
      <c r="K8" s="25"/>
      <c r="L8" s="27"/>
      <c r="M8" s="27"/>
      <c r="N8" s="27"/>
      <c r="O8" s="27"/>
      <c r="P8" s="27"/>
      <c r="Q8" s="27"/>
      <c r="R8" s="27"/>
      <c r="S8" s="27"/>
      <c r="T8" s="27"/>
      <c r="V8" s="25"/>
    </row>
    <row r="9" spans="1:22" x14ac:dyDescent="0.2">
      <c r="A9" s="42" t="s">
        <v>29</v>
      </c>
      <c r="B9" s="41">
        <v>73.762777581645395</v>
      </c>
      <c r="C9" s="41"/>
      <c r="D9" s="41"/>
      <c r="E9" s="41">
        <v>18.855515741729395</v>
      </c>
      <c r="F9" s="41"/>
      <c r="G9" s="25"/>
      <c r="H9" s="25">
        <v>7.37627775816454</v>
      </c>
      <c r="I9" s="25"/>
      <c r="J9" s="25"/>
      <c r="K9" s="25"/>
      <c r="L9" s="27"/>
      <c r="M9" s="27"/>
      <c r="N9" s="27"/>
      <c r="O9" s="27"/>
      <c r="P9" s="27"/>
      <c r="Q9" s="27"/>
      <c r="R9" s="27"/>
      <c r="S9" s="27"/>
      <c r="T9" s="27"/>
      <c r="V9" s="25"/>
    </row>
    <row r="10" spans="1:22" x14ac:dyDescent="0.2">
      <c r="A10" s="42" t="s">
        <v>30</v>
      </c>
      <c r="B10" s="41">
        <v>92.259759048424357</v>
      </c>
      <c r="C10" s="41">
        <f>AVERAGE(B10:B11)</f>
        <v>92.106162996302842</v>
      </c>
      <c r="D10" s="41">
        <f>STDEV(B10:B11)</f>
        <v>0.2172176200372106</v>
      </c>
      <c r="E10" s="41">
        <v>23.583782987838536</v>
      </c>
      <c r="F10" s="41">
        <f>AVERAGE(E10:E11)</f>
        <v>23.54452019332895</v>
      </c>
      <c r="G10" s="25">
        <f>STDEV(E10:E11)</f>
        <v>5.5525976492126969E-2</v>
      </c>
      <c r="H10" s="25">
        <v>9.2259759048424357</v>
      </c>
      <c r="I10" s="25">
        <f>AVERAGE(H10:H11)</f>
        <v>9.2106162996302849</v>
      </c>
      <c r="J10" s="25">
        <f>STDEV(H10:H11)</f>
        <v>2.1721762003721314E-2</v>
      </c>
      <c r="K10" s="25"/>
      <c r="L10" s="27"/>
      <c r="M10" s="27"/>
      <c r="N10" s="27"/>
      <c r="O10" s="27"/>
      <c r="P10" s="27"/>
      <c r="Q10" s="27"/>
      <c r="R10" s="27"/>
      <c r="S10" s="27"/>
      <c r="T10" s="27"/>
      <c r="V10" s="25"/>
    </row>
    <row r="11" spans="1:22" x14ac:dyDescent="0.2">
      <c r="A11" s="42" t="s">
        <v>30</v>
      </c>
      <c r="B11" s="41">
        <v>91.952566944181328</v>
      </c>
      <c r="C11" s="41"/>
      <c r="D11" s="41"/>
      <c r="E11" s="41">
        <v>23.50525739881936</v>
      </c>
      <c r="F11" s="41"/>
      <c r="G11" s="25"/>
      <c r="H11" s="25">
        <v>9.1952566944181324</v>
      </c>
      <c r="I11" s="25"/>
      <c r="J11" s="25"/>
      <c r="K11" s="25"/>
      <c r="L11" s="27"/>
      <c r="M11" s="27"/>
      <c r="N11" s="27"/>
      <c r="O11" s="27"/>
      <c r="P11" s="27"/>
      <c r="Q11" s="27"/>
      <c r="R11" s="27"/>
      <c r="S11" s="27"/>
      <c r="T11" s="27"/>
      <c r="V11" s="25"/>
    </row>
    <row r="12" spans="1:22" x14ac:dyDescent="0.2">
      <c r="A12" s="42" t="s">
        <v>31</v>
      </c>
      <c r="B12" s="41">
        <v>93.105335512100751</v>
      </c>
      <c r="C12" s="41">
        <f>AVERAGE(B12:B13)</f>
        <v>92.397579255832412</v>
      </c>
      <c r="D12" s="41">
        <f>STDEV(B12:B13)</f>
        <v>1.0009184964690938</v>
      </c>
      <c r="E12" s="41">
        <v>23.799932390618803</v>
      </c>
      <c r="F12" s="41">
        <f>AVERAGE(E12:E13)</f>
        <v>23.619013102206651</v>
      </c>
      <c r="G12" s="25">
        <f>STDEV(E12:E13)</f>
        <v>0.25585851136735521</v>
      </c>
      <c r="H12" s="25">
        <v>9.3105335512100744</v>
      </c>
      <c r="I12" s="25">
        <f>AVERAGE(H12:H13)</f>
        <v>9.2397579255832412</v>
      </c>
      <c r="J12" s="25">
        <f>STDEV(H12:H13)</f>
        <v>0.10009184964690838</v>
      </c>
      <c r="K12" s="25"/>
      <c r="L12" s="27"/>
      <c r="M12" s="27"/>
      <c r="N12" s="27"/>
      <c r="O12" s="27"/>
      <c r="P12" s="27"/>
      <c r="Q12" s="27"/>
      <c r="R12" s="27"/>
      <c r="S12" s="27"/>
      <c r="T12" s="27"/>
      <c r="V12" s="25"/>
    </row>
    <row r="13" spans="1:22" x14ac:dyDescent="0.2">
      <c r="A13" s="42" t="s">
        <v>31</v>
      </c>
      <c r="B13" s="41">
        <v>91.689822999564072</v>
      </c>
      <c r="C13" s="41"/>
      <c r="D13" s="41"/>
      <c r="E13" s="41">
        <v>23.438093813794499</v>
      </c>
      <c r="F13" s="41"/>
      <c r="G13" s="25"/>
      <c r="H13" s="25">
        <v>9.1689822999564079</v>
      </c>
      <c r="I13" s="25"/>
      <c r="J13" s="25"/>
      <c r="K13" s="25"/>
      <c r="L13" s="27"/>
      <c r="M13" s="27"/>
      <c r="N13" s="27"/>
      <c r="O13" s="27"/>
      <c r="P13" s="27"/>
      <c r="Q13" s="27"/>
      <c r="R13" s="27"/>
      <c r="S13" s="27"/>
      <c r="T13" s="27"/>
      <c r="V13" s="25"/>
    </row>
    <row r="14" spans="1:22" x14ac:dyDescent="0.2">
      <c r="A14" s="42" t="s">
        <v>32</v>
      </c>
      <c r="B14" s="41">
        <v>99.163069368867738</v>
      </c>
      <c r="C14" s="41">
        <f>AVERAGE(B14:B15)</f>
        <v>99.517096749691973</v>
      </c>
      <c r="D14" s="41">
        <f>STDEV(B14:B15)</f>
        <v>0.50067032341304729</v>
      </c>
      <c r="E14" s="41">
        <v>25.348432865252491</v>
      </c>
      <c r="F14" s="41">
        <f>AVERAGE(E14:E15)</f>
        <v>25.438930661986703</v>
      </c>
      <c r="G14" s="25">
        <f>STDEV(E14:E15)</f>
        <v>0.12798321150640368</v>
      </c>
      <c r="H14" s="25">
        <v>9.9163069368867731</v>
      </c>
      <c r="I14" s="25">
        <f>AVERAGE(H14:H15)</f>
        <v>9.9517096749691962</v>
      </c>
      <c r="J14" s="25">
        <f>STDEV(H14:H15)</f>
        <v>5.0067032341305225E-2</v>
      </c>
      <c r="K14" s="25"/>
      <c r="L14" s="27"/>
      <c r="M14" s="27"/>
      <c r="N14" s="27"/>
      <c r="O14" s="27"/>
      <c r="P14" s="27"/>
      <c r="Q14" s="27"/>
      <c r="R14" s="27"/>
      <c r="S14" s="27"/>
      <c r="T14" s="27"/>
      <c r="V14" s="25"/>
    </row>
    <row r="15" spans="1:22" x14ac:dyDescent="0.2">
      <c r="A15" s="42" t="s">
        <v>32</v>
      </c>
      <c r="B15" s="41">
        <v>99.871124130516193</v>
      </c>
      <c r="C15" s="41"/>
      <c r="D15" s="41"/>
      <c r="E15" s="41">
        <v>25.529428458720911</v>
      </c>
      <c r="F15" s="41"/>
      <c r="G15" s="25"/>
      <c r="H15" s="25">
        <v>9.9871124130516193</v>
      </c>
      <c r="I15" s="25"/>
      <c r="J15" s="25"/>
      <c r="K15" s="25"/>
      <c r="L15" s="27"/>
      <c r="M15" s="27"/>
      <c r="N15" s="27"/>
      <c r="O15" s="27"/>
      <c r="P15" s="27"/>
      <c r="Q15" s="27"/>
      <c r="R15" s="27"/>
      <c r="S15" s="27"/>
      <c r="T15" s="27"/>
      <c r="V15" s="25"/>
    </row>
    <row r="16" spans="1:22" x14ac:dyDescent="0.2">
      <c r="A16" s="42" t="s">
        <v>33</v>
      </c>
      <c r="B16" s="41">
        <v>107.65972650864933</v>
      </c>
      <c r="C16" s="41">
        <f>AVERAGE(B16:B17)</f>
        <v>107.12868543741297</v>
      </c>
      <c r="D16" s="41">
        <f>STDEV(B16:B17)</f>
        <v>0.75100548511958598</v>
      </c>
      <c r="E16" s="41">
        <v>27.52037998687355</v>
      </c>
      <c r="F16" s="41">
        <f>AVERAGE(E16:E17)</f>
        <v>27.384633291772232</v>
      </c>
      <c r="G16" s="25">
        <f>STDEV(E16:E17)</f>
        <v>0.19197481725960677</v>
      </c>
      <c r="H16" s="25">
        <v>10.765972650864933</v>
      </c>
      <c r="I16" s="25">
        <f>AVERAGE(H16:H17)</f>
        <v>10.712868543741298</v>
      </c>
      <c r="J16" s="25">
        <f>STDEV(H16:H17)</f>
        <v>7.5100548511959089E-2</v>
      </c>
      <c r="K16" s="25"/>
      <c r="L16" s="27"/>
      <c r="M16" s="27"/>
      <c r="N16" s="27"/>
      <c r="O16" s="27"/>
      <c r="P16" s="27"/>
      <c r="Q16" s="27"/>
      <c r="R16" s="27"/>
      <c r="S16" s="27"/>
      <c r="T16" s="27"/>
      <c r="V16" s="25"/>
    </row>
    <row r="17" spans="1:22" x14ac:dyDescent="0.2">
      <c r="A17" s="42" t="s">
        <v>33</v>
      </c>
      <c r="B17" s="41">
        <v>106.59764436617662</v>
      </c>
      <c r="C17" s="41"/>
      <c r="D17" s="41"/>
      <c r="E17" s="41">
        <v>27.248886596670918</v>
      </c>
      <c r="F17" s="41"/>
      <c r="G17" s="25"/>
      <c r="H17" s="25">
        <v>10.659764436617662</v>
      </c>
      <c r="I17" s="25"/>
      <c r="J17" s="25"/>
      <c r="K17" s="25"/>
      <c r="L17" s="27"/>
      <c r="M17" s="27"/>
      <c r="N17" s="27"/>
      <c r="O17" s="27"/>
      <c r="P17" s="27"/>
      <c r="Q17" s="27"/>
      <c r="R17" s="27"/>
      <c r="S17" s="27"/>
      <c r="T17" s="27"/>
      <c r="V17" s="25"/>
    </row>
    <row r="18" spans="1:22" x14ac:dyDescent="0.2">
      <c r="A18" s="42" t="s">
        <v>34</v>
      </c>
      <c r="B18" s="41">
        <v>77.184881625466815</v>
      </c>
      <c r="C18" s="41">
        <f>AVERAGE(B18:B19)</f>
        <v>77.895935348409864</v>
      </c>
      <c r="D18" s="41">
        <f>STDEV(B18:B19)</f>
        <v>1.0055818185619312</v>
      </c>
      <c r="E18" s="41">
        <v>19.730286714076385</v>
      </c>
      <c r="F18" s="41">
        <f>AVERAGE(E18:E19)</f>
        <v>19.912048913192706</v>
      </c>
      <c r="G18" s="25">
        <f>STDEV(E18:E19)</f>
        <v>0.25705056711705726</v>
      </c>
      <c r="H18" s="25">
        <v>7.7184881625466817</v>
      </c>
      <c r="I18" s="25">
        <f>AVERAGE(H18:H19)</f>
        <v>7.7895935348409857</v>
      </c>
      <c r="J18" s="25">
        <f>STDEV(H18:H19)</f>
        <v>0.10055818185619286</v>
      </c>
      <c r="K18" s="25"/>
      <c r="L18" s="27"/>
      <c r="M18" s="27"/>
      <c r="N18" s="27"/>
      <c r="O18" s="27"/>
      <c r="P18" s="27"/>
      <c r="Q18" s="27"/>
      <c r="R18" s="27"/>
      <c r="S18" s="27"/>
      <c r="T18" s="27"/>
      <c r="V18" s="25"/>
    </row>
    <row r="19" spans="1:22" x14ac:dyDescent="0.2">
      <c r="A19" s="42" t="s">
        <v>34</v>
      </c>
      <c r="B19" s="41">
        <v>78.606989071352899</v>
      </c>
      <c r="C19" s="41"/>
      <c r="D19" s="41"/>
      <c r="E19" s="41">
        <v>20.093811112309023</v>
      </c>
      <c r="F19" s="41"/>
      <c r="G19" s="25"/>
      <c r="H19" s="25">
        <v>7.8606989071352897</v>
      </c>
      <c r="I19" s="25"/>
      <c r="J19" s="25"/>
      <c r="K19" s="25"/>
      <c r="L19" s="27"/>
      <c r="M19" s="27"/>
      <c r="N19" s="27"/>
      <c r="O19" s="27"/>
      <c r="P19" s="27"/>
      <c r="Q19" s="27"/>
      <c r="R19" s="27"/>
      <c r="S19" s="27"/>
      <c r="T19" s="27"/>
      <c r="V19" s="25"/>
    </row>
    <row r="20" spans="1:22" x14ac:dyDescent="0.2">
      <c r="A20" s="42" t="s">
        <v>35</v>
      </c>
      <c r="B20" s="41">
        <v>50.335396346248892</v>
      </c>
      <c r="C20" s="41">
        <f>AVERAGE(B20:B21)</f>
        <v>50.51376415753964</v>
      </c>
      <c r="D20" s="41">
        <f>STDEV(B20:B21)</f>
        <v>0.25225017781818082</v>
      </c>
      <c r="E20" s="41">
        <v>12.866921356403092</v>
      </c>
      <c r="F20" s="41">
        <f>AVERAGE(E20:E21)</f>
        <v>12.91251640018907</v>
      </c>
      <c r="G20" s="25">
        <f>STDEV(E20:E21)</f>
        <v>6.4481129299125209E-2</v>
      </c>
      <c r="H20" s="25">
        <v>5.0335396346248897</v>
      </c>
      <c r="I20" s="25">
        <f>AVERAGE(H20:H21)</f>
        <v>5.051376415753964</v>
      </c>
      <c r="J20" s="25">
        <f>STDEV(H20:H21)</f>
        <v>2.5225017781817329E-2</v>
      </c>
      <c r="K20" s="25"/>
      <c r="L20" s="27"/>
      <c r="M20" s="27"/>
      <c r="N20" s="27"/>
      <c r="O20" s="27"/>
      <c r="P20" s="27"/>
      <c r="Q20" s="27"/>
      <c r="R20" s="27"/>
      <c r="S20" s="27"/>
      <c r="T20" s="27"/>
      <c r="V20" s="25"/>
    </row>
    <row r="21" spans="1:22" x14ac:dyDescent="0.2">
      <c r="A21" s="42" t="s">
        <v>35</v>
      </c>
      <c r="B21" s="41">
        <v>50.692131968830388</v>
      </c>
      <c r="C21" s="41"/>
      <c r="D21" s="41"/>
      <c r="E21" s="41">
        <v>12.958111443975048</v>
      </c>
      <c r="F21" s="41"/>
      <c r="G21" s="25"/>
      <c r="H21" s="25">
        <v>5.0692131968830383</v>
      </c>
      <c r="I21" s="25"/>
      <c r="J21" s="25"/>
      <c r="K21" s="25"/>
      <c r="L21" s="27"/>
      <c r="M21" s="27"/>
      <c r="N21" s="27"/>
      <c r="O21" s="27"/>
      <c r="P21" s="27"/>
      <c r="Q21" s="27"/>
      <c r="R21" s="27"/>
      <c r="S21" s="27"/>
      <c r="T21" s="27"/>
      <c r="V21" s="25"/>
    </row>
    <row r="22" spans="1:22" x14ac:dyDescent="0.2">
      <c r="A22" s="42" t="s">
        <v>36</v>
      </c>
      <c r="B22" s="41">
        <v>49.044425530249661</v>
      </c>
      <c r="C22" s="41">
        <f>AVERAGE(B22:B23)</f>
        <v>49.441868200673085</v>
      </c>
      <c r="D22" s="41">
        <f>STDEV(B22:B23)</f>
        <v>0.56206881477858039</v>
      </c>
      <c r="E22" s="41">
        <v>12.536918591577113</v>
      </c>
      <c r="F22" s="41">
        <f>AVERAGE(E22:E23)</f>
        <v>12.638514366225227</v>
      </c>
      <c r="G22" s="25">
        <f>STDEV(E22:E23)</f>
        <v>0.14367812238716252</v>
      </c>
      <c r="H22" s="25">
        <v>4.9044425530249658</v>
      </c>
      <c r="I22" s="25">
        <f>AVERAGE(H22:H23)</f>
        <v>4.9441868200673076</v>
      </c>
      <c r="J22" s="25">
        <f>STDEV(H22:H23)</f>
        <v>5.6206881477857788E-2</v>
      </c>
      <c r="K22" s="25"/>
      <c r="L22" s="27"/>
      <c r="M22" s="27"/>
      <c r="N22" s="27"/>
      <c r="O22" s="27"/>
      <c r="P22" s="27"/>
      <c r="Q22" s="27"/>
      <c r="R22" s="27"/>
      <c r="S22" s="27"/>
      <c r="T22" s="27"/>
      <c r="V22" s="25"/>
    </row>
    <row r="23" spans="1:22" x14ac:dyDescent="0.2">
      <c r="A23" s="42" t="s">
        <v>36</v>
      </c>
      <c r="B23" s="41">
        <v>49.839310871096501</v>
      </c>
      <c r="C23" s="41"/>
      <c r="D23" s="41"/>
      <c r="E23" s="41">
        <v>12.740110140873339</v>
      </c>
      <c r="F23" s="41"/>
      <c r="G23" s="24"/>
      <c r="H23" s="25">
        <v>4.9839310871096494</v>
      </c>
      <c r="I23" s="25"/>
      <c r="J23" s="25"/>
      <c r="K23" s="25"/>
      <c r="L23" s="27"/>
      <c r="M23" s="27"/>
      <c r="N23" s="27"/>
      <c r="O23" s="27"/>
      <c r="P23" s="27"/>
      <c r="Q23" s="27"/>
      <c r="R23" s="27"/>
      <c r="S23" s="27"/>
      <c r="T23" s="27"/>
      <c r="V23" s="25"/>
    </row>
    <row r="24" spans="1:22" x14ac:dyDescent="0.2">
      <c r="B24" s="24"/>
      <c r="C24" s="24"/>
      <c r="D24" s="24"/>
      <c r="E24" s="24"/>
      <c r="F24" s="24"/>
      <c r="G24" s="24"/>
      <c r="H24" s="24"/>
      <c r="L24" s="27"/>
      <c r="M24" s="27"/>
      <c r="N24" s="27"/>
      <c r="O24" s="27"/>
      <c r="P24" s="27"/>
      <c r="Q24" s="27"/>
      <c r="R24" s="27"/>
      <c r="S24" s="27"/>
      <c r="T24" s="27"/>
      <c r="V24" s="25"/>
    </row>
    <row r="25" spans="1:22" x14ac:dyDescent="0.2">
      <c r="B25" s="24"/>
      <c r="C25" s="24"/>
      <c r="D25" s="24"/>
      <c r="E25" s="24"/>
      <c r="F25" s="24"/>
      <c r="G25" s="24"/>
      <c r="H25" s="24"/>
      <c r="L25" s="27"/>
      <c r="M25" s="27"/>
      <c r="N25" s="27"/>
      <c r="O25" s="27"/>
      <c r="P25" s="27"/>
      <c r="Q25" s="27"/>
      <c r="R25" s="27"/>
      <c r="S25" s="27"/>
      <c r="T25" s="27"/>
    </row>
    <row r="26" spans="1:22" x14ac:dyDescent="0.2">
      <c r="A26" s="43" t="s">
        <v>15</v>
      </c>
      <c r="B26" s="44"/>
      <c r="C26" s="44"/>
      <c r="D26" s="44"/>
      <c r="E26" s="24"/>
      <c r="F26" s="24"/>
      <c r="G26" s="24"/>
      <c r="H26" s="24"/>
      <c r="L26" s="27"/>
      <c r="M26" s="27"/>
      <c r="N26" s="27"/>
      <c r="O26" s="27"/>
      <c r="P26" s="27"/>
      <c r="Q26" s="27"/>
      <c r="R26" s="27"/>
      <c r="S26" s="27"/>
      <c r="T26" s="27"/>
    </row>
    <row r="27" spans="1:22" x14ac:dyDescent="0.2">
      <c r="A27" s="43"/>
      <c r="B27" s="44"/>
      <c r="C27" s="44"/>
      <c r="D27" s="44"/>
      <c r="E27" s="24"/>
      <c r="F27" s="24"/>
      <c r="G27" s="24"/>
      <c r="H27" s="24"/>
      <c r="L27" s="27"/>
      <c r="M27" s="27"/>
      <c r="N27" s="27"/>
      <c r="O27" s="27"/>
      <c r="P27" s="27"/>
      <c r="Q27" s="27"/>
      <c r="R27" s="27"/>
      <c r="S27" s="27"/>
      <c r="T27" s="27"/>
    </row>
    <row r="28" spans="1:22" x14ac:dyDescent="0.2">
      <c r="A28" s="43"/>
      <c r="B28" s="44"/>
      <c r="C28" s="44"/>
      <c r="D28" s="44"/>
      <c r="E28" s="24"/>
      <c r="F28" s="24"/>
      <c r="G28" s="24"/>
      <c r="H28" s="24"/>
      <c r="L28" s="27"/>
      <c r="M28" s="27"/>
      <c r="N28" s="27"/>
      <c r="O28" s="27"/>
      <c r="P28" s="27"/>
      <c r="Q28" s="27"/>
      <c r="R28" s="27"/>
      <c r="S28" s="27"/>
      <c r="T28" s="27"/>
    </row>
    <row r="29" spans="1:22" x14ac:dyDescent="0.2">
      <c r="A29" s="13" t="s">
        <v>16</v>
      </c>
      <c r="B29" s="25">
        <v>81.580366759452531</v>
      </c>
      <c r="C29" s="25">
        <f>AVERAGE(B29:B30)</f>
        <v>81.962225806257692</v>
      </c>
      <c r="D29" s="25">
        <f>STDEV(B29:B30)</f>
        <v>0.5400302429067112</v>
      </c>
      <c r="E29" s="25">
        <v>20.853876983500136</v>
      </c>
      <c r="F29" s="25">
        <f>AVERAGE(E29:E30)</f>
        <v>20.951489214278553</v>
      </c>
      <c r="G29" s="25">
        <f>STDEV(E29:E30)</f>
        <v>0.13804454062032673</v>
      </c>
      <c r="H29" s="25">
        <v>8.1580366759452527</v>
      </c>
      <c r="I29" s="25">
        <f>AVERAGE(H29:H30)</f>
        <v>8.1962225806257685</v>
      </c>
      <c r="J29" s="25">
        <f>STDEV(H29:H30)</f>
        <v>5.4003024290671615E-2</v>
      </c>
      <c r="K29" s="25"/>
      <c r="L29" s="27"/>
      <c r="M29" s="27"/>
      <c r="N29" s="27"/>
      <c r="O29" s="27"/>
      <c r="P29" s="27"/>
      <c r="Q29" s="27"/>
      <c r="R29" s="27"/>
      <c r="S29" s="27"/>
      <c r="T29" s="27"/>
    </row>
    <row r="30" spans="1:22" x14ac:dyDescent="0.2">
      <c r="A30" s="13" t="s">
        <v>16</v>
      </c>
      <c r="B30" s="25">
        <v>82.344084853062839</v>
      </c>
      <c r="C30" s="25"/>
      <c r="D30" s="25"/>
      <c r="E30" s="25">
        <v>21.049101445056966</v>
      </c>
      <c r="F30" s="25"/>
      <c r="G30" s="25"/>
      <c r="H30" s="25">
        <v>8.2344084853062842</v>
      </c>
      <c r="I30" s="25"/>
      <c r="J30" s="25"/>
      <c r="K30" s="25"/>
      <c r="L30" s="27"/>
      <c r="M30" s="27"/>
      <c r="N30" s="27"/>
      <c r="O30" s="27"/>
      <c r="P30" s="27"/>
      <c r="Q30" s="27"/>
      <c r="R30" s="27"/>
      <c r="S30" s="27"/>
      <c r="T30" s="27"/>
    </row>
    <row r="31" spans="1:22" x14ac:dyDescent="0.2">
      <c r="A31" s="13" t="s">
        <v>17</v>
      </c>
      <c r="B31" s="25">
        <v>99.038549440274124</v>
      </c>
      <c r="C31" s="25">
        <f>AVERAGE(B31:B32)</f>
        <v>98.616821670557414</v>
      </c>
      <c r="D31" s="25">
        <f>STDEV(B31:B32)</f>
        <v>0.59641313156273956</v>
      </c>
      <c r="E31" s="25">
        <v>25.316602617656986</v>
      </c>
      <c r="F31" s="25">
        <f>AVERAGE(E31:E32)</f>
        <v>25.208798995541265</v>
      </c>
      <c r="G31" s="25">
        <f>STDEV(E31:E32)</f>
        <v>0.15245734446899964</v>
      </c>
      <c r="H31" s="25">
        <v>9.9038549440274117</v>
      </c>
      <c r="I31" s="25">
        <f>AVERAGE(H31:H32)</f>
        <v>9.86168216705574</v>
      </c>
      <c r="J31" s="25">
        <f>STDEV(H31:H32)</f>
        <v>5.9641313156273953E-2</v>
      </c>
      <c r="K31" s="25"/>
      <c r="L31" s="27"/>
      <c r="M31" s="27"/>
      <c r="N31" s="27"/>
      <c r="O31" s="27"/>
      <c r="P31" s="27"/>
      <c r="Q31" s="27"/>
      <c r="R31" s="27"/>
      <c r="S31" s="27"/>
      <c r="T31" s="27"/>
    </row>
    <row r="32" spans="1:22" x14ac:dyDescent="0.2">
      <c r="A32" s="13" t="s">
        <v>17</v>
      </c>
      <c r="B32" s="25">
        <v>98.195093900840689</v>
      </c>
      <c r="C32" s="25"/>
      <c r="D32" s="25"/>
      <c r="E32" s="25">
        <v>25.10099537342554</v>
      </c>
      <c r="F32" s="25"/>
      <c r="G32" s="25"/>
      <c r="H32" s="25">
        <v>9.8195093900840682</v>
      </c>
      <c r="I32" s="25"/>
      <c r="J32" s="25"/>
      <c r="K32" s="25"/>
      <c r="L32" s="27"/>
      <c r="M32" s="27"/>
      <c r="N32" s="27"/>
      <c r="O32" s="27"/>
      <c r="P32" s="27"/>
      <c r="Q32" s="27"/>
      <c r="R32" s="27"/>
      <c r="S32" s="27"/>
      <c r="T32" s="27"/>
    </row>
    <row r="33" spans="1:20" x14ac:dyDescent="0.2">
      <c r="A33" s="13" t="s">
        <v>18</v>
      </c>
      <c r="B33" s="25">
        <v>101.43784853199955</v>
      </c>
      <c r="C33" s="25">
        <f>AVERAGE(B33:B34)</f>
        <v>101.20415666777285</v>
      </c>
      <c r="D33" s="25">
        <f>STDEV(B33:B34)</f>
        <v>0.3304902038056402</v>
      </c>
      <c r="E33" s="25">
        <v>25.929920381390481</v>
      </c>
      <c r="F33" s="25">
        <f>AVERAGE(E33:E34)</f>
        <v>25.870183197283453</v>
      </c>
      <c r="G33" s="25">
        <f>STDEV(E33:E34)</f>
        <v>8.448113594213813E-2</v>
      </c>
      <c r="H33" s="25">
        <v>10.143784853199955</v>
      </c>
      <c r="I33" s="25">
        <f>AVERAGE(H33:H34)</f>
        <v>10.120415666777287</v>
      </c>
      <c r="J33" s="25">
        <f>STDEV(H33:H34)</f>
        <v>3.3049020380563766E-2</v>
      </c>
      <c r="K33" s="25"/>
      <c r="L33" s="27"/>
      <c r="M33" s="27"/>
      <c r="N33" s="27"/>
      <c r="O33" s="27"/>
      <c r="P33" s="27"/>
      <c r="Q33" s="27"/>
      <c r="R33" s="27"/>
      <c r="S33" s="27"/>
      <c r="T33" s="27"/>
    </row>
    <row r="34" spans="1:20" x14ac:dyDescent="0.2">
      <c r="A34" s="13" t="s">
        <v>18</v>
      </c>
      <c r="B34" s="25">
        <v>100.97046480354616</v>
      </c>
      <c r="C34" s="25"/>
      <c r="D34" s="25"/>
      <c r="E34" s="25">
        <v>25.810446013176424</v>
      </c>
      <c r="F34" s="25"/>
      <c r="G34" s="25"/>
      <c r="H34" s="25">
        <v>10.097046480354617</v>
      </c>
      <c r="I34" s="25"/>
      <c r="J34" s="25"/>
      <c r="K34" s="25"/>
      <c r="L34" s="27"/>
      <c r="M34" s="27"/>
      <c r="N34" s="27"/>
      <c r="O34" s="27"/>
      <c r="P34" s="27"/>
      <c r="Q34" s="27"/>
      <c r="R34" s="27"/>
      <c r="S34" s="27"/>
      <c r="T34" s="27"/>
    </row>
    <row r="35" spans="1:20" x14ac:dyDescent="0.2">
      <c r="A35" s="13" t="s">
        <v>19</v>
      </c>
      <c r="B35" s="25">
        <v>44.081505773565546</v>
      </c>
      <c r="C35" s="25">
        <f>AVERAGE(B35:B36)</f>
        <v>44.604004854247876</v>
      </c>
      <c r="D35" s="25">
        <f>STDEV(B35:B36)</f>
        <v>0.73892528622842002</v>
      </c>
      <c r="E35" s="25">
        <v>11.268278571974832</v>
      </c>
      <c r="F35" s="25">
        <f>AVERAGE(E35:E36)</f>
        <v>11.401841731658454</v>
      </c>
      <c r="G35" s="25">
        <f>STDEV(E35:E36)</f>
        <v>0.18888683185798222</v>
      </c>
      <c r="H35" s="25">
        <v>4.4081505773565546</v>
      </c>
      <c r="I35" s="25">
        <f>AVERAGE(H35:H36)</f>
        <v>4.4604004854247874</v>
      </c>
      <c r="J35" s="25">
        <f>STDEV(H35:H36)</f>
        <v>7.3892528622842249E-2</v>
      </c>
      <c r="K35" s="25"/>
      <c r="L35" s="27"/>
      <c r="M35" s="27"/>
      <c r="N35" s="27"/>
      <c r="O35" s="27"/>
      <c r="P35" s="27"/>
      <c r="Q35" s="27"/>
      <c r="R35" s="27"/>
      <c r="S35" s="27"/>
      <c r="T35" s="27"/>
    </row>
    <row r="36" spans="1:20" x14ac:dyDescent="0.2">
      <c r="A36" s="13" t="s">
        <v>19</v>
      </c>
      <c r="B36" s="25">
        <v>45.126503934930199</v>
      </c>
      <c r="C36" s="25"/>
      <c r="D36" s="25"/>
      <c r="E36" s="25">
        <v>11.535404891342077</v>
      </c>
      <c r="F36" s="25"/>
      <c r="G36" s="25"/>
      <c r="H36" s="25">
        <v>4.5126503934930202</v>
      </c>
      <c r="I36" s="25"/>
      <c r="J36" s="25"/>
      <c r="K36" s="25"/>
      <c r="L36" s="27"/>
      <c r="M36" s="27"/>
      <c r="N36" s="27"/>
      <c r="O36" s="27"/>
      <c r="P36" s="27"/>
      <c r="Q36" s="27"/>
      <c r="R36" s="27"/>
      <c r="S36" s="27"/>
      <c r="T36" s="27"/>
    </row>
    <row r="37" spans="1:20" x14ac:dyDescent="0.2">
      <c r="A37" s="13" t="s">
        <v>20</v>
      </c>
      <c r="B37" s="25">
        <v>42.840942829180001</v>
      </c>
      <c r="C37" s="25">
        <f>AVERAGE(B37:B38)</f>
        <v>43.154680967804538</v>
      </c>
      <c r="D37" s="25">
        <f>STDEV(B37:B38)</f>
        <v>0.44369273067650983</v>
      </c>
      <c r="E37" s="25">
        <v>10.951161254902864</v>
      </c>
      <c r="F37" s="25">
        <f>AVERAGE(E37:E38)</f>
        <v>11.031360165594208</v>
      </c>
      <c r="G37" s="25">
        <f>STDEV(E37:E38)</f>
        <v>0.11341838718724588</v>
      </c>
      <c r="H37" s="25">
        <v>4.2840942829180007</v>
      </c>
      <c r="I37" s="25">
        <f>AVERAGE(H37:H38)</f>
        <v>4.315468096780454</v>
      </c>
      <c r="J37" s="25">
        <f>STDEV(H37:H38)</f>
        <v>4.4369273067650483E-2</v>
      </c>
      <c r="K37" s="25"/>
      <c r="L37" s="27"/>
      <c r="M37" s="27"/>
      <c r="N37" s="27"/>
      <c r="O37" s="27"/>
      <c r="P37" s="27"/>
      <c r="Q37" s="27"/>
      <c r="R37" s="27"/>
      <c r="S37" s="27"/>
      <c r="T37" s="27"/>
    </row>
    <row r="38" spans="1:20" x14ac:dyDescent="0.2">
      <c r="A38" s="13" t="s">
        <v>20</v>
      </c>
      <c r="B38" s="25">
        <v>43.468419106429074</v>
      </c>
      <c r="C38" s="25"/>
      <c r="D38" s="25"/>
      <c r="E38" s="25">
        <v>11.11155907628555</v>
      </c>
      <c r="F38" s="25"/>
      <c r="G38" s="25"/>
      <c r="H38" s="25">
        <v>4.3468419106429073</v>
      </c>
      <c r="I38" s="25"/>
      <c r="J38" s="25"/>
      <c r="K38" s="25"/>
      <c r="L38" s="27"/>
      <c r="M38" s="27"/>
      <c r="N38" s="27"/>
      <c r="O38" s="27"/>
      <c r="P38" s="27"/>
      <c r="Q38" s="27"/>
      <c r="R38" s="27"/>
      <c r="S38" s="27"/>
      <c r="T38" s="27"/>
    </row>
    <row r="39" spans="1:20" x14ac:dyDescent="0.2">
      <c r="A39" s="13" t="s">
        <v>21</v>
      </c>
      <c r="B39" s="25">
        <v>40.807480466968386</v>
      </c>
      <c r="C39" s="25">
        <f>AVERAGE(B39:B40)</f>
        <v>40.541460385697405</v>
      </c>
      <c r="D39" s="25">
        <f>STDEV(B39:B40)</f>
        <v>0.37620920679701336</v>
      </c>
      <c r="E39" s="25">
        <v>10.431360037568608</v>
      </c>
      <c r="F39" s="25">
        <f>AVERAGE(E39:E40)</f>
        <v>10.363358994298929</v>
      </c>
      <c r="G39" s="25">
        <f>STDEV(E39:E40)</f>
        <v>9.6167997647498671E-2</v>
      </c>
      <c r="H39" s="25">
        <v>4.0807480466968391</v>
      </c>
      <c r="I39" s="25">
        <f>AVERAGE(H39:H40)</f>
        <v>4.0541460385697405</v>
      </c>
      <c r="J39" s="25">
        <f>STDEV(H39:H40)</f>
        <v>3.7620920679701457E-2</v>
      </c>
      <c r="K39" s="25"/>
      <c r="L39" s="27"/>
      <c r="M39" s="27"/>
      <c r="N39" s="27"/>
      <c r="O39" s="27"/>
      <c r="P39" s="27"/>
      <c r="Q39" s="27"/>
      <c r="R39" s="27"/>
      <c r="S39" s="27"/>
      <c r="T39" s="27"/>
    </row>
    <row r="40" spans="1:20" x14ac:dyDescent="0.2">
      <c r="A40" s="13" t="s">
        <v>21</v>
      </c>
      <c r="B40" s="25">
        <v>40.275440304426425</v>
      </c>
      <c r="C40" s="25"/>
      <c r="D40" s="25"/>
      <c r="E40" s="25">
        <v>10.295357951029251</v>
      </c>
      <c r="F40" s="25"/>
      <c r="G40" s="25"/>
      <c r="H40" s="25">
        <v>4.0275440304426429</v>
      </c>
      <c r="I40" s="25"/>
      <c r="J40" s="25"/>
      <c r="K40" s="25"/>
      <c r="L40" s="27"/>
      <c r="M40" s="27"/>
      <c r="N40" s="27"/>
      <c r="O40" s="27"/>
      <c r="P40" s="27"/>
      <c r="Q40" s="27"/>
      <c r="R40" s="27"/>
      <c r="S40" s="27"/>
      <c r="T40" s="27"/>
    </row>
    <row r="41" spans="1:20" x14ac:dyDescent="0.2">
      <c r="A41" s="13" t="s">
        <v>22</v>
      </c>
      <c r="B41" s="25">
        <v>56.554721149811982</v>
      </c>
      <c r="C41" s="25">
        <f>AVERAGE(B41:B42)</f>
        <v>57.080127329204508</v>
      </c>
      <c r="D41" s="25">
        <f>STDEV(B41:B42)</f>
        <v>0.74303654465154156</v>
      </c>
      <c r="E41" s="25">
        <v>14.456728310279136</v>
      </c>
      <c r="F41" s="25">
        <f>AVERAGE(E41:E42)</f>
        <v>14.591034593354934</v>
      </c>
      <c r="G41" s="25">
        <f>STDEV(E41:E42)</f>
        <v>0.18993776703771478</v>
      </c>
      <c r="H41" s="25">
        <v>5.6554721149811984</v>
      </c>
      <c r="I41" s="25">
        <f>AVERAGE(H41:H42)</f>
        <v>5.7080127329204506</v>
      </c>
      <c r="J41" s="25">
        <f>STDEV(H41:H42)</f>
        <v>7.4303654465153662E-2</v>
      </c>
      <c r="K41" s="25"/>
      <c r="L41" s="27"/>
      <c r="M41" s="27"/>
      <c r="N41" s="27"/>
      <c r="O41" s="27"/>
      <c r="P41" s="27"/>
      <c r="Q41" s="27"/>
      <c r="R41" s="27"/>
      <c r="S41" s="27"/>
      <c r="T41" s="27"/>
    </row>
    <row r="42" spans="1:20" x14ac:dyDescent="0.2">
      <c r="A42" s="13" t="s">
        <v>22</v>
      </c>
      <c r="B42" s="25">
        <v>57.605533508597034</v>
      </c>
      <c r="C42" s="25"/>
      <c r="D42" s="25"/>
      <c r="E42" s="25">
        <v>14.725340876430733</v>
      </c>
      <c r="F42" s="25"/>
      <c r="G42" s="25"/>
      <c r="H42" s="25">
        <v>5.7605533508597029</v>
      </c>
      <c r="I42" s="25"/>
      <c r="J42" s="25"/>
      <c r="K42" s="25"/>
      <c r="L42" s="27"/>
      <c r="M42" s="27"/>
      <c r="N42" s="27"/>
      <c r="O42" s="27"/>
      <c r="P42" s="27"/>
      <c r="Q42" s="27"/>
      <c r="R42" s="27"/>
      <c r="S42" s="27"/>
      <c r="T42" s="27"/>
    </row>
    <row r="43" spans="1:20" x14ac:dyDescent="0.2">
      <c r="A43" s="13" t="s">
        <v>23</v>
      </c>
      <c r="B43" s="25">
        <v>54.716655387207716</v>
      </c>
      <c r="C43" s="25">
        <f>AVERAGE(B43:B44)</f>
        <v>54.488764277723305</v>
      </c>
      <c r="D43" s="25">
        <f>STDEV(B43:B44)</f>
        <v>0.32228669777711022</v>
      </c>
      <c r="E43" s="25">
        <v>13.986875098979477</v>
      </c>
      <c r="F43" s="25">
        <f>AVERAGE(E43:E44)</f>
        <v>13.928620725389392</v>
      </c>
      <c r="G43" s="25">
        <f>STDEV(E43:E44)</f>
        <v>8.2384125198647101E-2</v>
      </c>
      <c r="H43" s="25">
        <v>5.4716655387207709</v>
      </c>
      <c r="I43" s="25">
        <f>AVERAGE(H43:H44)</f>
        <v>5.4488764277723298</v>
      </c>
      <c r="J43" s="25">
        <f>STDEV(H43:H44)</f>
        <v>3.2228669777710522E-2</v>
      </c>
      <c r="K43" s="25"/>
      <c r="L43" s="27"/>
      <c r="M43" s="27"/>
      <c r="N43" s="27"/>
      <c r="O43" s="27"/>
      <c r="P43" s="27"/>
      <c r="Q43" s="27"/>
      <c r="R43" s="27"/>
      <c r="S43" s="27"/>
      <c r="T43" s="27"/>
    </row>
    <row r="44" spans="1:20" x14ac:dyDescent="0.2">
      <c r="A44" s="13" t="s">
        <v>23</v>
      </c>
      <c r="B44" s="25">
        <v>54.260873168238888</v>
      </c>
      <c r="C44" s="25"/>
      <c r="D44" s="25"/>
      <c r="E44" s="25">
        <v>13.870366351799307</v>
      </c>
      <c r="F44" s="25"/>
      <c r="G44" s="25"/>
      <c r="H44" s="25">
        <v>5.4260873168238888</v>
      </c>
      <c r="I44" s="25"/>
      <c r="J44" s="25"/>
      <c r="K44" s="25"/>
      <c r="L44" s="27"/>
      <c r="M44" s="27"/>
      <c r="N44" s="27"/>
      <c r="O44" s="27"/>
      <c r="P44" s="27"/>
      <c r="Q44" s="27"/>
      <c r="R44" s="27"/>
      <c r="S44" s="27"/>
      <c r="T44" s="27"/>
    </row>
    <row r="45" spans="1:20" x14ac:dyDescent="0.2">
      <c r="A45" s="13" t="s">
        <v>24</v>
      </c>
      <c r="B45" s="25">
        <v>41.221218298334854</v>
      </c>
      <c r="C45" s="25">
        <f>AVERAGE(B45:B46)</f>
        <v>41.488772722599251</v>
      </c>
      <c r="D45" s="25">
        <f>STDEV(B45:B46)</f>
        <v>0.37837909546763976</v>
      </c>
      <c r="E45" s="25">
        <v>10.537121241905638</v>
      </c>
      <c r="F45" s="25">
        <f>AVERAGE(E45:E46)</f>
        <v>10.605514499641938</v>
      </c>
      <c r="G45" s="25">
        <f>STDEV(E45:E46)</f>
        <v>9.6722672665553136E-2</v>
      </c>
      <c r="H45" s="25">
        <v>4.1221218298334854</v>
      </c>
      <c r="I45" s="25">
        <f>AVERAGE(H45:H46)</f>
        <v>4.1488772722599254</v>
      </c>
      <c r="J45" s="25">
        <f>STDEV(H45:H46)</f>
        <v>3.7837909546763977E-2</v>
      </c>
      <c r="K45" s="25"/>
      <c r="L45" s="27"/>
      <c r="M45" s="27"/>
      <c r="N45" s="27"/>
      <c r="O45" s="27"/>
      <c r="P45" s="27"/>
      <c r="Q45" s="27"/>
      <c r="R45" s="27"/>
      <c r="S45" s="27"/>
      <c r="T45" s="27"/>
    </row>
    <row r="46" spans="1:20" x14ac:dyDescent="0.2">
      <c r="A46" s="13" t="s">
        <v>24</v>
      </c>
      <c r="B46" s="25">
        <v>41.756327146863654</v>
      </c>
      <c r="C46" s="25"/>
      <c r="D46" s="25"/>
      <c r="E46" s="25">
        <v>10.673907757378236</v>
      </c>
      <c r="F46" s="25"/>
      <c r="G46" s="25"/>
      <c r="H46" s="25">
        <v>4.1756327146863654</v>
      </c>
      <c r="I46" s="25"/>
      <c r="J46" s="25"/>
      <c r="K46" s="25"/>
      <c r="L46" s="27"/>
      <c r="M46" s="27"/>
      <c r="N46" s="27"/>
      <c r="O46" s="27"/>
      <c r="P46" s="27"/>
      <c r="Q46" s="27"/>
      <c r="R46" s="27"/>
      <c r="S46" s="27"/>
      <c r="T46" s="27"/>
    </row>
    <row r="47" spans="1:20" x14ac:dyDescent="0.2">
      <c r="B47" s="24"/>
      <c r="C47" s="25"/>
      <c r="D47" s="25"/>
      <c r="E47" s="24"/>
      <c r="F47" s="25"/>
      <c r="G47" s="25"/>
      <c r="H47" s="24"/>
      <c r="I47" s="25"/>
      <c r="J47" s="25"/>
      <c r="K47" s="25"/>
      <c r="L47" s="27"/>
      <c r="M47" s="27"/>
      <c r="N47" s="27"/>
      <c r="O47" s="27"/>
      <c r="P47" s="27"/>
      <c r="Q47" s="27"/>
      <c r="R47" s="27"/>
      <c r="S47" s="27"/>
      <c r="T47" s="27"/>
    </row>
    <row r="48" spans="1:20" x14ac:dyDescent="0.2">
      <c r="B48" s="24"/>
      <c r="C48" s="25"/>
      <c r="D48" s="25"/>
      <c r="E48" s="24"/>
      <c r="F48" s="25"/>
      <c r="G48" s="25"/>
      <c r="H48" s="24"/>
      <c r="I48" s="25"/>
      <c r="J48" s="25"/>
      <c r="K48" s="25"/>
      <c r="L48" s="27"/>
      <c r="M48" s="27"/>
      <c r="N48" s="27"/>
      <c r="O48" s="27"/>
      <c r="P48" s="27"/>
      <c r="Q48" s="27"/>
      <c r="R48" s="27"/>
      <c r="S48" s="27"/>
      <c r="T48" s="27"/>
    </row>
    <row r="49" spans="2:8" x14ac:dyDescent="0.2">
      <c r="B49" s="24"/>
      <c r="C49" s="24"/>
      <c r="D49" s="24"/>
      <c r="E49" s="24"/>
      <c r="F49" s="24"/>
      <c r="G49" s="24"/>
      <c r="H49" s="2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reducing sugar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2025-01-27T17:38:36Z</dcterms:created>
  <dcterms:modified xsi:type="dcterms:W3CDTF">2025-06-05T17:50:44Z</dcterms:modified>
</cp:coreProperties>
</file>